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activeTab="2"/>
  </bookViews>
  <sheets>
    <sheet name="Ekamutner" sheetId="1" r:id="rId1"/>
    <sheet name="Tntesagitakan " sheetId="2" r:id="rId2"/>
    <sheet name="Gorcarnakan caxs" sheetId="3" r:id="rId3"/>
    <sheet name="titul" sheetId="4" state="hidden" r:id="rId4"/>
  </sheets>
  <definedNames>
    <definedName name="_xlnm.Print_Area" localSheetId="2">'Gorcarnakan caxs'!$A$1:$M$750</definedName>
  </definedNames>
  <calcPr fullCalcOnLoad="1"/>
</workbook>
</file>

<file path=xl/sharedStrings.xml><?xml version="1.0" encoding="utf-8"?>
<sst xmlns="http://schemas.openxmlformats.org/spreadsheetml/2006/main" count="1743" uniqueCount="752">
  <si>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</si>
  <si>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</si>
  <si>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</si>
  <si>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</si>
  <si>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</si>
  <si>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</si>
  <si>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</si>
  <si>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</si>
  <si>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</si>
  <si>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</si>
  <si>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</si>
  <si>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</si>
  <si>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</si>
  <si>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</si>
  <si>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</si>
  <si>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</si>
  <si>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</si>
  <si>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</si>
  <si>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</si>
  <si>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</si>
  <si>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</si>
  <si>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</si>
  <si>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</si>
  <si>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</si>
  <si>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</si>
  <si>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</si>
  <si>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</si>
  <si>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</si>
  <si>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</si>
  <si>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</si>
  <si>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</si>
  <si>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</si>
  <si>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</si>
  <si>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</si>
  <si>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</si>
  <si>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</si>
  <si>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</si>
  <si>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</si>
  <si>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</si>
  <si>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</si>
  <si>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</si>
  <si>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</si>
  <si>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</si>
  <si>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</si>
  <si>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</si>
  <si>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</si>
  <si>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</si>
  <si>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</si>
  <si>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</si>
  <si>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</si>
  <si>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</si>
  <si>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</si>
  <si>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</si>
  <si>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</si>
  <si>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</si>
  <si>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</si>
  <si>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</si>
  <si>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</si>
  <si>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</si>
  <si>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</si>
  <si>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</si>
  <si>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</si>
  <si>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</si>
  <si>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</si>
  <si>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</si>
  <si>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</si>
  <si>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</si>
  <si>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</si>
  <si>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</si>
  <si>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</si>
  <si>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</si>
  <si>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</si>
  <si>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</si>
  <si>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</si>
  <si>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</si>
  <si>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</si>
  <si>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</si>
  <si>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</si>
  <si>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</si>
  <si>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</si>
  <si>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</si>
  <si>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</si>
  <si>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</si>
  <si>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</si>
  <si>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</si>
  <si>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</si>
  <si>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</si>
  <si>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</si>
  <si>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</si>
  <si>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</si>
  <si>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</si>
  <si>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</si>
  <si>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</si>
  <si>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</si>
  <si>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>Ð²Ø²ÚÜøÆ ´ÚàôæºÚÆ Ì²ÊêºðÀ  Àêî  ´Úàôæºî²ÚÆÜ Ì²ÊêºðÆ  îÜîºê²¶Æî²Î²Ü  ¸²ê²Î²ð¶Ø²Ü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</si>
  <si>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</si>
  <si>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</si>
  <si>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</si>
  <si>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</si>
  <si>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</si>
  <si>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</si>
  <si>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</si>
  <si>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</si>
  <si>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</si>
  <si>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</si>
  <si>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</si>
  <si>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</si>
  <si>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</si>
  <si>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</si>
  <si>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</si>
  <si>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</si>
  <si>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</si>
  <si>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</si>
  <si>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</si>
  <si>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</si>
  <si>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</si>
  <si>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</si>
  <si>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</si>
  <si>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</si>
  <si>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</si>
  <si>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</si>
  <si>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</si>
  <si>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</si>
  <si>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</si>
  <si>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</si>
  <si>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</si>
  <si>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</si>
  <si>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</si>
  <si>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</si>
  <si>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</si>
  <si>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</si>
  <si>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</si>
  <si>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</si>
  <si>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</si>
  <si>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</si>
  <si>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</si>
  <si>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</si>
  <si>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</si>
  <si>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</si>
  <si>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</si>
  <si>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</si>
  <si>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</si>
  <si>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</si>
  <si>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</si>
  <si>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</si>
  <si>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</si>
  <si>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</si>
  <si>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</si>
  <si>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</si>
  <si>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</si>
  <si>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</si>
  <si>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</si>
  <si>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</si>
  <si>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</si>
  <si>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</si>
  <si>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</si>
  <si>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</si>
  <si>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</si>
  <si>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</si>
  <si>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</si>
  <si>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</si>
  <si>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</si>
  <si>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</si>
  <si>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</si>
  <si>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</si>
  <si>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</si>
  <si>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</si>
  <si>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</si>
  <si>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</si>
  <si>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</si>
  <si>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</si>
  <si>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</si>
  <si>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</si>
  <si>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</si>
  <si>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</si>
  <si>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</si>
  <si>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</si>
  <si>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</si>
  <si>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</si>
  <si>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</si>
  <si>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</si>
  <si>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</si>
  <si>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</si>
  <si>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</si>
  <si>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</si>
  <si>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</si>
  <si>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</si>
  <si>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</si>
  <si>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</si>
  <si>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</si>
  <si>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</si>
  <si>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</si>
  <si>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</si>
  <si>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</si>
  <si>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</si>
  <si>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</si>
  <si>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</si>
  <si>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</si>
  <si>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</si>
  <si>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</si>
  <si>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</si>
  <si>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</si>
  <si>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</si>
  <si>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</si>
  <si>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</si>
  <si>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</si>
  <si>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</si>
  <si>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</si>
  <si>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</si>
  <si>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</si>
  <si>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</si>
  <si>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</si>
  <si>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</si>
  <si>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</si>
  <si>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</si>
  <si>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</si>
  <si>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</si>
  <si>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</si>
  <si>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</si>
  <si>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</si>
  <si>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</si>
  <si>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</si>
  <si>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</si>
  <si>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</si>
  <si>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</si>
  <si>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</si>
  <si>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</si>
  <si>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</si>
  <si>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</si>
  <si>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</si>
  <si>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</si>
  <si>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</si>
  <si>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</si>
  <si>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</si>
  <si>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</si>
  <si>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</si>
  <si>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>µµ)  Այլ դոտացիաներ</t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</si>
  <si>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</si>
  <si>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</si>
  <si>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</si>
  <si>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</si>
  <si>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</si>
  <si>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</si>
  <si>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</si>
  <si>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</si>
  <si>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</si>
  <si>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</si>
  <si>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</si>
  <si>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</si>
  <si>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</si>
  <si>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</si>
  <si>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</si>
  <si>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</si>
  <si>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</si>
  <si>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</si>
  <si>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</si>
  <si>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</si>
  <si>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</si>
  <si>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</si>
  <si>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</si>
  <si>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</si>
  <si>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</si>
  <si>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</si>
  <si>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</si>
  <si>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</si>
  <si>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È»éÝ³³ñ¹ÛáõÝ³Ñ³ÝÙ³Ý, ³ñ¹ÛáõÝ³µ»ñáõÃÛ³Ý ¨ ßÇÝ³ñ³ñáõÃÛ³Ý ·Íáí Ñ»ï³½áï³Ï³Ý ¨ Ý³Ë³·Í³ÛÇÝ ³ßË³ï³ÝùÝ»ñ 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</si>
  <si>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</si>
  <si>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</si>
  <si>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</si>
  <si>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</si>
  <si>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</si>
  <si>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</si>
  <si>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</si>
  <si>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</si>
  <si>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</si>
  <si>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</si>
  <si>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</si>
  <si>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</si>
  <si>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</si>
  <si>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</si>
  <si>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</si>
  <si>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</si>
  <si>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</si>
  <si>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</si>
  <si>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</si>
  <si>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</si>
  <si>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</si>
  <si>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</si>
  <si>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</si>
  <si>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</si>
  <si>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</si>
  <si>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</si>
  <si>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</si>
  <si>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</si>
  <si>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</si>
  <si>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</si>
  <si>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</si>
  <si>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</si>
  <si>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</si>
  <si>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</si>
  <si>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</si>
  <si>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</si>
  <si>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</si>
  <si>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</si>
  <si>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</si>
  <si>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</si>
  <si>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</si>
  <si>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</si>
  <si>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</si>
  <si>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</si>
  <si>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</si>
  <si>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</si>
  <si>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</si>
  <si>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</si>
  <si>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</si>
  <si>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</si>
  <si>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</si>
  <si>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</si>
  <si>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</si>
  <si>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</si>
  <si>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</si>
  <si>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</si>
  <si>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</si>
  <si>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</si>
  <si>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</si>
  <si>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</si>
  <si>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3.2 Þ³Ñ³µ³ÅÇÝÝ»ñ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</si>
  <si>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</si>
  <si>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</si>
  <si>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</si>
  <si>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</si>
  <si>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</si>
  <si>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</si>
  <si>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</si>
  <si>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</si>
  <si>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</si>
  <si>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</si>
  <si>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</si>
  <si>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</si>
  <si>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</si>
  <si>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</si>
  <si>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</si>
  <si>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</si>
  <si>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</si>
  <si>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</si>
  <si>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</si>
  <si>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</si>
  <si>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</si>
  <si>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</si>
  <si>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</si>
  <si>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</si>
  <si>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</si>
  <si>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</si>
  <si>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</si>
  <si>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</si>
  <si>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</si>
  <si>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</si>
  <si>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</si>
  <si>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</si>
  <si>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</si>
  <si>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</si>
  <si>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</si>
  <si>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</si>
  <si>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</si>
  <si>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</si>
  <si>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</si>
  <si>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</si>
  <si>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</si>
  <si>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</si>
  <si>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</si>
  <si>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</si>
  <si>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</si>
  <si>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</si>
  <si>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</si>
  <si>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</si>
  <si>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</si>
  <si>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</si>
  <si>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</si>
  <si>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</si>
  <si>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</si>
  <si>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</si>
  <si>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</si>
  <si>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</si>
  <si>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</si>
  <si>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</si>
  <si>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</si>
  <si>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</si>
  <si>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</si>
  <si>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</si>
  <si>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</si>
  <si>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</si>
  <si>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</si>
  <si>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</si>
  <si>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</si>
  <si>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</si>
  <si>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</si>
  <si>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</si>
  <si>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</si>
  <si>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</si>
  <si>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</si>
  <si>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</si>
  <si>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</si>
  <si>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</si>
  <si>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</si>
  <si>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</si>
  <si>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</si>
  <si>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</si>
  <si>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</si>
  <si>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</si>
  <si>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</si>
  <si>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</si>
  <si>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</si>
  <si>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</si>
  <si>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</si>
  <si>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</si>
  <si>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</si>
  <si>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</si>
  <si>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</si>
  <si>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</si>
  <si>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</si>
  <si>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</si>
  <si>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</si>
  <si>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</si>
  <si>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</si>
  <si>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</si>
  <si>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</si>
  <si>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</si>
  <si>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Ժգ)Ավտոկայանատեղի համար</t>
  </si>
  <si>
    <t>Ժդ) Համայնքի տարածքում գտնվող խանութներում,կրպակներում տեխնիկական հեղուկների վաճառքի թույլտվության համար</t>
  </si>
  <si>
    <t>Ժե)Համայնքի տարածքում հանրային սննդի կազմակերպման և իրացման թույլտվության համար</t>
  </si>
  <si>
    <t>Ժգ)Հայաստանի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</si>
  <si>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</si>
  <si>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</si>
  <si>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</si>
  <si>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</si>
  <si>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</si>
  <si>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</si>
  <si>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</si>
  <si>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</si>
  <si>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</si>
  <si>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</si>
  <si>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</si>
  <si>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</si>
  <si>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</si>
  <si>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</si>
  <si>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</si>
  <si>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</si>
  <si>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</si>
  <si>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</si>
  <si>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</si>
  <si>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</si>
  <si>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</si>
  <si>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</si>
  <si>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</si>
  <si>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</si>
  <si>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</si>
  <si>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</si>
  <si>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</si>
  <si>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</si>
  <si>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</si>
  <si>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</si>
  <si>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</si>
  <si>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</si>
  <si>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</si>
  <si>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</si>
  <si>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</si>
  <si>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</si>
  <si>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</si>
  <si>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</si>
  <si>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</si>
  <si>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</si>
  <si>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</si>
  <si>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</si>
  <si>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</si>
  <si>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</si>
  <si>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</si>
  <si>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</si>
  <si>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Ð²Ø²ÚÜøÆ  ´ÚàôæºÚÆ  ºÎ²ØàôîÜºðÀ</t>
  </si>
  <si>
    <t>(Ñ³½³ñ ¹ñ³Ùáí)</t>
  </si>
  <si>
    <t>áñÇó`                                                                                ³) ºÏ³Ùï³Ñ³ñÏ</t>
  </si>
  <si>
    <t xml:space="preserve">³Û¹ ÃíáõÙ`      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</si>
  <si>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</si>
  <si>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</si>
  <si>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</si>
  <si>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                                                                              î»Õ³Ï³Ý í×³ñÝ»ñ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</si>
  <si>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</si>
  <si>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</si>
  <si>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</si>
  <si>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</si>
  <si>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</si>
  <si>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</si>
  <si>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</si>
  <si>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>4729</t>
  </si>
  <si>
    <t xml:space="preserve">ÐÐ Ï³é³í³ñáõÃÛ³Ý ¨ Ñ³Ù³ÛÝùÝ»ñÇ å³Ñáõëï³ÛÇÝ ýáÝ¹ 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</si>
  <si>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</si>
  <si>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</si>
  <si>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</si>
  <si>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</si>
  <si>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</si>
  <si>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Å) Ð³Ù³ÛÝùÇ ³ñËÇíÇó ÷³ëï³ÃÕÃ»ñÇ å³ï×»Ý»Ý ¨ ÏñÏÝûñÇÝ³ÏÝ»ñ ïñ³Ù³¹ñ»Éáõ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</si>
  <si>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</si>
  <si>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</si>
  <si>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</si>
  <si>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</si>
  <si>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</si>
  <si>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</si>
  <si>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</si>
  <si>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</si>
  <si>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</si>
  <si>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</si>
  <si>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</si>
  <si>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</si>
  <si>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</si>
  <si>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</si>
  <si>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</si>
  <si>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</si>
  <si>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</si>
  <si>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</si>
  <si>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</si>
  <si>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</si>
  <si>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</si>
  <si>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</si>
  <si>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</si>
  <si>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</si>
  <si>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</si>
  <si>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</si>
  <si>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</si>
  <si>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</si>
  <si>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</si>
  <si>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</si>
  <si>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</si>
  <si>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</si>
  <si>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</si>
  <si>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</si>
  <si>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</si>
  <si>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</si>
  <si>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</si>
  <si>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</si>
  <si>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</si>
  <si>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</si>
  <si>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</si>
  <si>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</si>
  <si>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</si>
  <si>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</si>
  <si>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</si>
  <si>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</si>
  <si>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</si>
  <si>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</si>
  <si>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</si>
  <si>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</si>
  <si>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</si>
  <si>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</si>
  <si>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</si>
  <si>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</si>
  <si>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</si>
  <si>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</si>
  <si>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</si>
  <si>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</si>
  <si>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</si>
  <si>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</si>
  <si>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</si>
  <si>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</si>
  <si>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</si>
  <si>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</si>
  <si>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</si>
  <si>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</si>
  <si>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</si>
  <si>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</si>
  <si>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</si>
  <si>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</si>
  <si>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</si>
  <si>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</si>
  <si>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</si>
  <si>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</si>
  <si>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</si>
  <si>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</si>
  <si>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</si>
  <si>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</si>
  <si>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</si>
  <si>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</si>
  <si>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</si>
  <si>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</si>
  <si>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</si>
  <si>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</si>
  <si>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</si>
  <si>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</si>
  <si>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</si>
  <si>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r>
      <t xml:space="preserve"> </t>
    </r>
    <r>
      <rPr>
        <b/>
        <sz val="14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</si>
  <si>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4"/>
        <rFont val="Arial LatArm"/>
        <family val="2"/>
      </rPr>
      <t xml:space="preserve">                                </t>
    </r>
  </si>
  <si>
    <t>´³ÅÇÝ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</si>
  <si>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</si>
  <si>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հոդված</t>
  </si>
  <si>
    <t xml:space="preserve">     ³Û¹ ÃíáõÙ`</t>
  </si>
  <si>
    <t>ÀÜ¸²ØºÜÀ Ì²Êêºð ïáÕ2100+ïáÕ2200+ïáÕ2300+ïáÕ2400+ïáÕ2500+ïáÕ2600+տáÕ2700+ïáÕ2800+ïáÕ2900+ïáÕ3000+ïáÕ3100</t>
  </si>
  <si>
    <t xml:space="preserve">ÀÜ¸Ð²Üàôð ´ÜàôÚÂÆ Ð²Üð²ÚÆÜ Ì²è²ÚàôÂÚàôÜÜºð (ïáÕ2110+ïáÕ2120+ïáÕ2130+ïáÕ2140+ïáÕ2150+ ïáÕ2160+ïáÕ2170+ïáÕ2180)                                                                                        </t>
  </si>
  <si>
    <t xml:space="preserve">ä³ñ·¨³ïñáõÙÝ»ñ,¹ñ³Ù³Ï³Ý Ëñ³ËáõëáõÙÝ»ñ              </t>
  </si>
  <si>
    <t xml:space="preserve">¾Ý»ñ·»ïÇÏ Í³é³ÛáõÃÛáõÝÝ»ñ                                                                                            </t>
  </si>
  <si>
    <t xml:space="preserve">ÎáÙáõÝ³É Í³é³ÛáõÃÛáõÝÝ»ñ                                                </t>
  </si>
  <si>
    <t xml:space="preserve">Î³åÇ Í³é³ÛáõÃÛáõÝÝ»ñ                                                                                                </t>
  </si>
  <si>
    <t xml:space="preserve">²å³Ñáí³·ñ³Ï³Ý Í³Ëë»ñ                                                             </t>
  </si>
  <si>
    <t>¶áõÛùÇ ¨ ë³ñù³íáñáõÙÝ»ñÇ í³ñÓ³Ï³ÉáõÃÛáõÝ                                                                                                                                 4216</t>
  </si>
  <si>
    <t xml:space="preserve">Ü»ñùÇÝ ·áñÍáõÕáõÙÝ»ñ                                                                                                                           </t>
  </si>
  <si>
    <t xml:space="preserve">î»Õ»Ï³ïí³Ï³Ý Í³é³ÛáõÃÛáõÝÝ»ñ                                  </t>
  </si>
  <si>
    <t xml:space="preserve">Ü»ñÏ³Û³óáõóã³Ï³Ý Í³Ëë»ñ                                           </t>
  </si>
  <si>
    <t xml:space="preserve">Ø³ëÝ³·Çï³Ï³Ý Í³é³ÛáõÃÛáõÝÝ»ñ                                    </t>
  </si>
  <si>
    <t xml:space="preserve">Ø»ù»Ý³Ý»ñÇ ¨ ë³ñù³íáñ.ÁÝÃ³óÇÏ Ýáñá·.                      </t>
  </si>
  <si>
    <t xml:space="preserve">îñ³Ýëåáñï³ÛÇÝ ÝÛáõÃ»ñ                                                         </t>
  </si>
  <si>
    <t xml:space="preserve">Ð³ïáõÏ Ýå³ï³Ï³ÛÇÝ ³յÉ ÝÛáõÃ»ñ                                                                                                                                          </t>
  </si>
  <si>
    <t xml:space="preserve">ä³ñï³¹Çñ í×³ñÝ»ñ                                                      </t>
  </si>
  <si>
    <t>²ÛÉ ÁÝÃ³óÇÏ Í³Ëë»ñ</t>
  </si>
  <si>
    <t xml:space="preserve">îñ³Ýëåáñï³ÛÇÝ ë³ñù³íáñáõÙÝ»ñ                                </t>
  </si>
  <si>
    <t xml:space="preserve">ì³ñã³Ï³Ý ë³ñù³íáñáõÙÝ»ñ                                          </t>
  </si>
  <si>
    <t xml:space="preserve">²ÛÉ Ù»ù»Ý³Ý»ñ ¨ ë³ñù³íáñáõÙÝ»ñ                                   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</si>
  <si>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</si>
  <si>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</si>
  <si>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 xml:space="preserve">ÎáÙáõÝ³É Í³é³ÛáõÃÛáõÝÝ»ñ                                                      </t>
  </si>
  <si>
    <t xml:space="preserve">Î³åÇ Í³é³ÛáõÃÛáõÝÝ»ñ                                                  </t>
  </si>
  <si>
    <t>ÀÝ¹Ñ³Ýáõñ µÝáõÛÃÇ ³ÛÉ Í³é³ÛáõÃÛáõÝÝ»ñ</t>
  </si>
  <si>
    <t>¶ñ³ë»ÝÛ³Ï³ÛÇÝ ÝÛáõÃ»ñ ¨ Ñ³·áõëï</t>
  </si>
  <si>
    <t>Ø³ëÝ³·Çï³Ï³Ý Í³é³ÛáõÃÛáõÝÝ»ñ</t>
  </si>
  <si>
    <t xml:space="preserve">Ø³ëÝ³·Çï³Ï³Ý Í³é³ÛáõÃÛáõÝÝ»ñ                                 </t>
  </si>
  <si>
    <t>²ÛÉ Ñ³ñÏ»ñ</t>
  </si>
  <si>
    <t>ä²Þîä²ÜàôÂÚàôÜ (ïáÕ2210+2220+ïáÕ2230+ïáÕ2240+ïáÕ2250)</t>
  </si>
  <si>
    <t xml:space="preserve">îñ³Ýëåáñï³ÛÇÝ ÝÛáõÃ»ñ                                                     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</si>
  <si>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</si>
  <si>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</si>
  <si>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 xml:space="preserve">ÀÝ¹Ñ³Ýáõñ µÝáõÛÃÇ ³ÛÉ Í³é³ÛáõÃÛáõÝÝ»ñ                        </t>
  </si>
  <si>
    <t xml:space="preserve">Þ»Ýù»ñÇ ¨ Ï³éáõÛóÝ»ñÇ ÁÝÃ³óÇÏ Ýáñá·áõÙ                    </t>
  </si>
  <si>
    <t xml:space="preserve">Þ»Ýù»ñÇ ¨ ßÇÝáõÃÛáõÝÝ»ñÇ Ï³åÇï³É Ýáñá·áõÙ              </t>
  </si>
  <si>
    <t>Þðæ²Î² ØÆæ²ì²ÚðÆ ä²Þîä²ÜàôÂÚàôÜ (ïáÕ2510+ïáÕ2520+ïáÕ2530+ïáÕ2540+ïáÕ2550+ïáÕ2560)</t>
  </si>
  <si>
    <t xml:space="preserve">ÎáÙáõÝ³É Í³é³ÛáõÃÛáõÝÝ»ñ                                                                                                                                                           </t>
  </si>
  <si>
    <t xml:space="preserve">îñ³Ýëåáñï³ÛÇÝ ÝÛáõÃ»ñ                                                       </t>
  </si>
  <si>
    <t xml:space="preserve">²ÛÉ Ù»ù»Ý³ ë³ñù³íáñáõÙÝ»ñ                                   </t>
  </si>
  <si>
    <t>Þ»Ýù»ñÇ ßÇÝáõÃÛáõÝÝ»ñÇ Ï³éáõóáõÙ</t>
  </si>
  <si>
    <t xml:space="preserve">ÎáÙáõÝ³É Í³é³ÛáõÃÛáõÝÝ»ñ                                              </t>
  </si>
  <si>
    <t xml:space="preserve">²×»óíáÕ ³ÏïÇíÝ»ñ                                                                                                                                                               </t>
  </si>
  <si>
    <t xml:space="preserve">îñ³Ýëåáñï³ÛÇÝ ÝÛáõÃ»ñ                                                </t>
  </si>
  <si>
    <t>¶ÛáõÕ³ïÝï»ë³Ï³Ý ³åñ³ÝùÝ»ñ</t>
  </si>
  <si>
    <t>´Ü²Î²ð²Ü²ÚÆÜ ÞÆÜ²ð²ðàôÂÚàôÜ ºì ÎàØàôÜ²È Ì²è²ÚàôÂÚàôÜ (ïáÕ3610+ïáÕ3620+ïáÕ3630+ïáÕ3640+ïáÕ3650+ïáÕ3660)</t>
  </si>
  <si>
    <t xml:space="preserve">Þ»Ýù»ñÇ ¨ ßÇÝáõÃÛáõÝÝ»ñÇ Ï³éáõóáõÙ                    </t>
  </si>
  <si>
    <t xml:space="preserve">   ¾Ý»ñ·»ïÇÏ Í³é³ÛáõÃÛáõÝÝ»ñ                                                                                                                                                                      </t>
  </si>
  <si>
    <t xml:space="preserve">²ÛÉ Ù»ù»Ý³Ý»ñ ¨ ë³ñù³íáñáõÙÝ»ñ                               </t>
  </si>
  <si>
    <t xml:space="preserve">Þ»Ýù»ñÇ ¨ Ï³éáõÛóÝ»ñÇ ÁÝÃ³óÇÏ Ýáñá·áõÙ                   </t>
  </si>
  <si>
    <t xml:space="preserve">îñ³Ýëåáñï³ÛÇÝ ÝÛáõÃ»ñ                                        </t>
  </si>
  <si>
    <t>êáõµëÇ¹Ç³Ý»ñ áã å»ï³Ï³Ý, áã ýÇÝ³Ýë³Ï³Ý Ï³½Ù³Ï»ñåáõÃÛáõÝÝ»ñÇÝ</t>
  </si>
  <si>
    <t xml:space="preserve">Þ»Ýù»ñÇ ¨ ßÇÝáõÃÛáõÝÝ»ñÇ Ï³éáõóáõÙ                   </t>
  </si>
  <si>
    <t xml:space="preserve">²ÛÉ Ù»ù»Ý³Ý»ñ ¨ ë³ñù³íáñáõÙÝ»ñ                            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</si>
  <si>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</si>
  <si>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</si>
  <si>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 xml:space="preserve">Ü»ñùÇÝ ·áñÍáõÕáõÙÝ»ñ                                                   </t>
  </si>
  <si>
    <t>²ñï³ë³ÑÙ³ÝÛ³Ý ·áñÍáõÕáõÙÝ»ñ</t>
  </si>
  <si>
    <t xml:space="preserve">êáõµëÇ¹Ç³Ý»ñ áã ýÇÝ³Ýë. Ñ³Ù³ÛÝù³ÛÇÝ Ï³½Ù³Ï.        </t>
  </si>
  <si>
    <t>²ÛÉ Ýå³ëïÝ»ñ µÛáõç»Çó</t>
  </si>
  <si>
    <t>ÜíÇñ³ïíáõÃÛáõÝÝ»ñ ³ÛÉ ß³ÑáõÛÃ ãÑ»ï³åÝ¹áÕ Ï³½Ù³Ï»ñåáõÃÛáõÝÝ»ñÇÝ</t>
  </si>
  <si>
    <t>²ÛÉ  Í³Ëë»ñ</t>
  </si>
  <si>
    <t>êáõµëÇ¹Ç³Ý»ñ áãýÇÝ³Ýë³Ï³Ý Ñ³Ù³ÛÝù³ÛÇÝ Ï³½Ù³Ï.</t>
  </si>
  <si>
    <t xml:space="preserve">êáõµëÇ¹Ç³Ý»ñ áã ýÇÝ³Ýë. Ñ³Ù³ÛÝù³ÛÇÝ Ï³½Ù³Ï.       </t>
  </si>
  <si>
    <t xml:space="preserve">êáõµëÇ¹Ç³Ý»ñ áã ýÇÝ³Ýë.Ñ³Ù³ÛÝù³ÛÇÝ Ï³½Ù³Ï.        </t>
  </si>
  <si>
    <t xml:space="preserve">Þ»Ýù»ñÇ ¨ ßÇÝáõÃÛáõÝÝ»ñÇ Ï³éáõóáõÙ                            </t>
  </si>
  <si>
    <t xml:space="preserve">Þ»Ýù»ñÇ ¨ ßÇÝáõÃÛáõÝÝ»ñÇ Ï³åÇï³É Ýáñá·áõÙ             </t>
  </si>
  <si>
    <t xml:space="preserve">ÜíÇñ³ïíáõÃÛáõÝÝ»ñ ³ÛÉ ß³ÑáõÛÃ ãÑ»ï³åÝ¹áÕ                 Ï³½Ù³Ï»ñåáõÃÛáõÝÝ»ñÇÝ                                                                                                                                                               </t>
  </si>
  <si>
    <t xml:space="preserve">ÀÝ¹Ñ³Ýáõñ µÝáõÛÃÇ ³ÛÉ Í³é³ÛáõÃÛáõÝÝ»ñ                                                   </t>
  </si>
  <si>
    <t xml:space="preserve"> ÎñÃ³Ï³Ý ëåáñï³ÛÇÝ ¨ Ùß³ÏáõÃ³ÛÇÝ Ýå³ëïÝ»ñ µÛáõç»Çó                                             </t>
  </si>
  <si>
    <t>ÎðÂàôÂÚàôÜ (ïáÕ2910+ïáÕ2920+ïáÕ2930+ïáÕ2940+ïáÕ2950+ïáÕ2960+ïáÕ2970+ïáÕ2980)</t>
  </si>
  <si>
    <t xml:space="preserve">ÜíÇñ³ïíáõÃÛáõÝÝ»ñ³ÛÉ ß³ÑáõÛÃ ãÑ»ï³åÝ¹áÕ Ï³½Ù³Ï»ñåáõÃÛáõÝÝ»ñÇÝ                                      </t>
  </si>
  <si>
    <t xml:space="preserve">êàòÆ²È²Î²Ü ä²Þîä²ÜàôÂÚàôÜ (ïáÕ3010+ïáÕ3020+ïáÕ3030+ïáÕ3040+ïáÕ3050+ïáÕ3060+ïáÕ3070+ïáÕ3080+ïáÕ3090) </t>
  </si>
  <si>
    <t xml:space="preserve">²ÛÉ Ýå³ëïÝ»ñ µÛáõç»Çó                                                 </t>
  </si>
  <si>
    <t xml:space="preserve">´Ý³Ï³ñ³Ý³ÛÇÝ Ýå³ëïÝ»ñ µÛáõç»Çó                            </t>
  </si>
  <si>
    <t xml:space="preserve">¶ñ³ë»ÝÛ³Ï³ÛÇÝ ÝÛáõÃ»ñ                                             </t>
  </si>
  <si>
    <t>²ÛÉ Ýå³ëïÝ»ñ µÛáõç»Çó,</t>
  </si>
  <si>
    <t xml:space="preserve">¾Ý»ñ·»ïÇÏ Í³é³ÛáõÃÛáõÝÝ»ñ                                       </t>
  </si>
  <si>
    <t xml:space="preserve">²ßË³ïáÕÝ»ñÇ ³ßË³ï³í³ñÓ»ñ                                </t>
  </si>
  <si>
    <t xml:space="preserve">Î³åÇ Í³é³ÛáõÃÛáõÝÝ»ñ                                              </t>
  </si>
  <si>
    <t xml:space="preserve">¶áõÛùÇ ¨ ë³ñù³íáñáõÙÝ»ñÇ í³ñÓ³É³É.                     </t>
  </si>
  <si>
    <t xml:space="preserve">                                        </t>
  </si>
  <si>
    <t>ÐÆØÜ²Î²Ü ´²ÄÆÜÜºðÆÜ â¸²êìàÔ ä²Ðàôêî²ÚÆÜ üàÜ¸ºð (ïáÕ3110)</t>
  </si>
  <si>
    <t xml:space="preserve">ä³Ñáõëï³ÛÇÝ ÙÇçáóÝ»ñ                                                 </t>
  </si>
  <si>
    <t xml:space="preserve">²ßË³ïáÕÝ»ñÇ ³ßË³ï³í³ñÓ»ñ  ¨ Ñ³í»É³í×³ñÝ»ñ                                                       </t>
  </si>
  <si>
    <t>²ñï³·»ñ³ï»ëã³Ï³Ý Í³Ëë»ñ</t>
  </si>
  <si>
    <t xml:space="preserve">²ñï³ë³ÑÙ³ÝÛ³Ý ·áñÍáõÙÝ»ñÇ ·Íáí Í³Ëë»ñ                                        </t>
  </si>
  <si>
    <t xml:space="preserve">¶ñ³ë»ÝÛ³Ï³ÛÇÝ ÝÛáõÃ»ñ  ¨ Ñ³·áõëï                                                 </t>
  </si>
  <si>
    <t xml:space="preserve">Þ»Ýù»ñÇ ¨ ßÇÝáõÃÛáõÝÝ»ñÇ Ó»éù µ»ñáõÙ                            </t>
  </si>
  <si>
    <t>àã ÝÛáõÃ³Ï³Ý ÑÇÙÝ³Ï³Ý ÙÇçáóÝ»ñ</t>
  </si>
  <si>
    <t xml:space="preserve">¾Ý»ñ·»ïÇÏ Í³é³ÛáõÃÛáõÝÝ»ñ                                         </t>
  </si>
  <si>
    <t xml:space="preserve">Ü³Ë³·Í³Ñ»ï³½áï³Ï³Ý Í³Ëë»ñ                            </t>
  </si>
  <si>
    <t>¶áõÛùÇ ¨ ë³ñù³íáñáõÙÝ»ñÇ í³ñÓ³Ï³ÉáõÃÛáõÝ</t>
  </si>
  <si>
    <t>ÎñÃ³Ï³Ý, Ùß³ÏáõÃ³ÛÇÝ ¨ ëåáñï³ÛÇÝ Ýå³ëïÝ»ñ</t>
  </si>
  <si>
    <t>³Û¹ ÃíáõÙ`                                                       ³) ä»ï³Ï³Ý µÛáõç»Çó Ï³åÇï³É Í³Ëë»ñÇ ýÇÝ³Ýë³íáñÙ³Ý Ýå³ï³Ï³ÛÇÝ Ñ³ïÏ³óáõÙÝ»ñ (ëáõµí»ÝóÇ³Ý»ñ)</t>
  </si>
  <si>
    <t>³Û¹ ÃíáõÙ`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</si>
  <si>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                                                     Ð³Ù³ÛÝùÇ ë»÷³Ï³ÝáõÃÛáõÝ Ñ³Ù³ñíáÕ ÑáÕ»ñÇ í³ñÓ³Ï³ÉáõÃÛ³Ý í³ñÓ³í×³ñÝ»ñ </t>
  </si>
  <si>
    <t>³Û¹ ÃíáõÙ`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</si>
  <si>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</si>
  <si>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                                                      üÇ½ÇÏ³Ï³Ý ³ÝÓ³Ýó ¨ Ï³½Ù³Ï»ñåáõÃÛáõÝ-Ý»ñÇ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</si>
  <si>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 xml:space="preserve">³Û¹ ÃíáõÙ`                                                       Ð³Ù³ÛÝùÇ ·áõÛùÇÝ å³ï×³é³Í íÝ³ëÝ»ñÇ ÷áËÑ³ïáõóáõÙÇó Ùáõïù»ñ </t>
  </si>
  <si>
    <t>³Û¹ ÃíáõÙ`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</si>
  <si>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³Û¹ ÃíáõÙ`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</si>
  <si>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³Û¹ ÃíáõÙ`                                                      ¶áõÛù³Ñ³ñÏ ÷áË³¹ñ³ÙÇçáóÝ»ñÇ Ñ³Ù³ñ</t>
  </si>
  <si>
    <t>³Û¹ ÃíáõÙ`                                                       î»Õ³Ï³Ý ïáõñù»ñ                                         (ïáÕ 1132 + ïáÕ 1135 + ïáÕ 1136 + ïáÕ 1137 + ïáÕ 1138 + ïáÕ 1139 + ïáÕ 1140 + ïáÕ 1141 + ïáÕ 1142 + ïáÕ 1143 + ïáÕ 1144+ïáÕ 1145)</t>
  </si>
  <si>
    <t>³Û¹ ÃíáõÙ`                                                     ¶áõÛù³Ñ³ñÏ Ñ³Ù³ÛÝùÝ»ñÇ í³ñã³Ï³Ý ï³ñ³ÍùÝ»ñáõÙ ·ïÝíáÕ ß»Ýù»ñÇ ¨ ßÇÝáõÃÛáõÝÝ»ñÇ Ñ³Ù³ñ</t>
  </si>
  <si>
    <t xml:space="preserve">³Û¹ ÃíáõÙ`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</si>
  <si>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³³) ÐÇÙÝ³Ï³Ý ßÇÝáõÃÛáõÝÝ»ñÇ Ñ³Ù³ñ</t>
  </si>
  <si>
    <t>³Û¹ ÃíáõÙ`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</si>
  <si>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</si>
  <si>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³Û¹ ÃíáõÙ`                                                      úñ»Ýùáí å»ï³Ï³Ý µÛáõç» ³Ùñ³·ñíáÕ Ñ³ñÏ»ñÇó ¨ ³ÛÉ å³ñï³¹Çñ í×³ñÝ»ñÇó  Ù³ëÑ³ÝáõÙÝ»ñ Ñ³Ù³ÛÝùÝ»ñÇ µÛáõç»Ý»ñ           (ïáÕ 1162 + ïáÕ 1163 + ïáÕ 1164)</t>
  </si>
  <si>
    <t xml:space="preserve">³Û¹ ÃíáõÙ`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</si>
  <si>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</si>
  <si>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</si>
  <si>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³Û¹ ÃíáõÙ`                                                      1.1 ¶áõÛù³ÛÇÝ Ñ³ñÏ»ñ ³Ýß³ñÅ ·áõÛùÇó        (ïáÕ 1111 + ïáÕ 1112)</t>
  </si>
  <si>
    <r>
      <t xml:space="preserve">ÀÜ¸²ØºÜÀ ºÎ²ØàôîÜºð                       </t>
    </r>
    <r>
      <rPr>
        <sz val="10"/>
        <rFont val="Arial LatArm"/>
        <family val="2"/>
      </rPr>
      <t>(ïáÕ 1100 + ïáÕ 1200+ïáÕ 1300)</t>
    </r>
  </si>
  <si>
    <r>
      <rPr>
        <sz val="10"/>
        <rFont val="Arial LatArm"/>
        <family val="2"/>
      </rPr>
      <t xml:space="preserve">³Û¹ ÃíáõÙª </t>
    </r>
    <r>
      <rPr>
        <b/>
        <sz val="10"/>
        <rFont val="Arial LatArm"/>
        <family val="2"/>
      </rPr>
      <t xml:space="preserve">                                          1. Ð²ðÎºð ºì îàôðøºð                             </t>
    </r>
    <r>
      <rPr>
        <sz val="10"/>
        <rFont val="Arial LatArm"/>
        <family val="2"/>
      </rPr>
      <t>(ïáÕ 1110 + ïáÕ 1120 + ïáÕ 1130 + ïáÕ 1150 + ïáÕ 1160)</t>
    </r>
  </si>
  <si>
    <r>
      <t xml:space="preserve"> 1.5 ²ÛÉ Ñ³ñÏ³ÛÇÝ »Ï³ÙáõïÝ»ñ                  </t>
    </r>
    <r>
      <rPr>
        <sz val="10"/>
        <rFont val="Arial LatArm"/>
        <family val="2"/>
      </rPr>
      <t>(ïáÕ 1161 + ïáÕ 1165 )</t>
    </r>
  </si>
  <si>
    <r>
      <t xml:space="preserve">    2. ä²ÞîàÜ²Î²Ü ¸ð²Ø²ÞÜàðÐÜºð              </t>
    </r>
    <r>
      <rPr>
        <sz val="10"/>
        <rFont val="Arial LatArm"/>
        <family val="2"/>
      </rPr>
      <t>(ïáÕ 1210 + ïáÕ 1220 + ïáÕ 1230 + ïáÕ 1240 + ïáÕ 1250 + ïáÕ 1260)</t>
    </r>
  </si>
  <si>
    <r>
      <rPr>
        <sz val="10"/>
        <rFont val="Arial LatArm"/>
        <family val="2"/>
      </rPr>
      <t>³Û¹ ÃíáõÙ`</t>
    </r>
    <r>
      <rPr>
        <b/>
        <sz val="10"/>
        <rFont val="Arial LatArm"/>
        <family val="2"/>
      </rPr>
      <t xml:space="preserve">                                          2.1  ÀÝÃ³óÇÏ ³ñï³ùÇÝ å³ßïáÝ³Ï³Ý ¹ñ³Ù³ßÝáñÑÝ»ñ` ëï³óí³Í ³ÛÉ å»ïáõÃÛáõÝÝ»ñÇó</t>
    </r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</si>
  <si>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LatArm"/>
        <family val="2"/>
      </rPr>
      <t>(ïáÕ 1251 + ïáÕ 1254 + ïáÕ 1257 + ïáÕ 1258)</t>
    </r>
  </si>
  <si>
    <r>
      <t xml:space="preserve">   3. ²ÚÈ ºÎ²ØàôîÜºð                                   </t>
    </r>
    <r>
      <rPr>
        <sz val="10"/>
        <rFont val="Arial LatArm"/>
        <family val="2"/>
      </rPr>
      <t>(ïáÕ 1310 + ïáÕ 1320 + ïáÕ 1330 + ïáÕ 1340 + ïáÕ 1350 + ïáÕ 1360 + ïáÕ 1370 + ïáÕ 1380 + ïáÕ 1390)</t>
    </r>
  </si>
  <si>
    <r>
      <rPr>
        <sz val="10"/>
        <rFont val="Arial LatArm"/>
        <family val="2"/>
      </rPr>
      <t>³Û¹ ÃíáõÙ`</t>
    </r>
    <r>
      <rPr>
        <b/>
        <sz val="10"/>
        <rFont val="Arial LatArm"/>
        <family val="2"/>
      </rPr>
      <t xml:space="preserve">                                            3.1 îáÏáëÝ»ñ</t>
    </r>
  </si>
  <si>
    <r>
      <t xml:space="preserve">3.3 ¶áõÛùÇ í³ñÓ³Ï³ÉáõÃÛáõÝÇó »Ï³ÙáõïÝ»ñ  </t>
    </r>
    <r>
      <rPr>
        <sz val="10"/>
        <rFont val="Arial LatArm"/>
        <family val="2"/>
      </rPr>
      <t>(ïáÕ 1331 + ïáÕ 1332 + ïáÕ 1333 +  ïáÕ 1334)</t>
    </r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</si>
  <si>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LatArm"/>
        <family val="2"/>
      </rPr>
      <t>(ïáÕ 1341 + ïáÕ 1342 + ïáÕ 1343)</t>
    </r>
  </si>
  <si>
    <r>
      <t xml:space="preserve">3.5 ì³ñã³Ï³Ý ·³ÝÓáõÙÝ»ñ                        </t>
    </r>
    <r>
      <rPr>
        <sz val="10"/>
        <rFont val="Arial LatArm"/>
        <family val="2"/>
      </rPr>
      <t>(ïáÕ 1351 + ïáÕ 1352)</t>
    </r>
  </si>
  <si>
    <r>
      <t xml:space="preserve">3.6 Øáõïù»ñ ïáõÛÅ»ñÇó, ïáõ·³ÝùÝ»ñÇó      </t>
    </r>
    <r>
      <rPr>
        <sz val="10"/>
        <rFont val="Arial LatArm"/>
        <family val="2"/>
      </rPr>
      <t>(ïáÕ 1361 + ïáÕ 1362)</t>
    </r>
  </si>
  <si>
    <r>
      <t xml:space="preserve">3.7 ÀÝÃ³óÇÏ áã å³ßïáÝ³Ï³Ý ¹ñ³Ù³ßÝáñÑÝ»ñ </t>
    </r>
    <r>
      <rPr>
        <sz val="10"/>
        <rFont val="Arial LatArm"/>
        <family val="2"/>
      </rPr>
      <t>(ïáÕ 1371 + ïáÕ 1372)</t>
    </r>
  </si>
  <si>
    <r>
      <t xml:space="preserve">3.8 Î³åÇï³É áã å³ßïáÝ³Ï³Ý ¹ñ³Ù³ßÝáñÑÝ»ñ </t>
    </r>
    <r>
      <rPr>
        <sz val="10"/>
        <rFont val="Arial LatArm"/>
        <family val="2"/>
      </rPr>
      <t xml:space="preserve">   (ïáÕ 1381 + ïáÕ 1382)</t>
    </r>
  </si>
  <si>
    <r>
      <t xml:space="preserve">3.9 ²ÛÉ »Ï³ÙáõïÝ»ñ                                   </t>
    </r>
    <r>
      <rPr>
        <sz val="10"/>
        <rFont val="Arial LatArm"/>
        <family val="2"/>
      </rPr>
      <t>(ïáÕ 1391 + ïáÕ 1392 + ïáÕ 1393)</t>
    </r>
  </si>
  <si>
    <t>1-ին եռ.</t>
  </si>
  <si>
    <t>2-րդ եռ.</t>
  </si>
  <si>
    <t>3-րդ եռ.</t>
  </si>
  <si>
    <t>4-րդ եռ.</t>
  </si>
  <si>
    <t>Ըստ եռամսյակների</t>
  </si>
  <si>
    <t>Հավելված 1</t>
  </si>
  <si>
    <t>Հավելված 2</t>
  </si>
  <si>
    <t>Հավելված 3</t>
  </si>
  <si>
    <t>Ð²îì²²Ì  2</t>
  </si>
  <si>
    <r>
      <t xml:space="preserve"> </t>
    </r>
    <r>
      <rPr>
        <b/>
        <u val="single"/>
        <sz val="14"/>
        <rFont val="Arial LatArm"/>
        <family val="2"/>
      </rPr>
      <t>Ð²îì²Ì 3</t>
    </r>
  </si>
  <si>
    <t>ÀÝ¹³Ù»ÝÁ   (ë.7+ë.8)</t>
  </si>
  <si>
    <r>
      <t> </t>
    </r>
    <r>
      <rPr>
        <sz val="9"/>
        <color indexed="8"/>
        <rFont val="GHEA Grapalat"/>
        <family val="3"/>
      </rPr>
      <t>  (մարզի անվանումը)</t>
    </r>
  </si>
  <si>
    <t>ԳՅՈՒՄՐԻ</t>
  </si>
  <si>
    <t>(քաղաքային, գյուղական, թաղային համայնքի անվանումը)</t>
  </si>
  <si>
    <t>2 0 15  Թ Վ Ա Կ Ա Ն Ի  Բ Յ ՈՒ Ջ Ե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</si>
  <si>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</si>
  <si>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</si>
  <si>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</si>
  <si>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r>
      <t>ավագանու 2015 թվականի</t>
    </r>
    <r>
      <rPr>
        <sz val="12"/>
        <color indexed="8"/>
        <rFont val="GHEA Grapalat"/>
        <family val="3"/>
      </rPr>
      <t xml:space="preserve"> _________________ 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____ </t>
    </r>
    <r>
      <rPr>
        <b/>
        <sz val="12"/>
        <color indexed="8"/>
        <rFont val="GHEA Grapalat"/>
        <family val="3"/>
      </rPr>
      <t>որոշմամբ</t>
    </r>
  </si>
  <si>
    <t>ԳՅՈՒՄՐԻ     ՀԱՄԱՅՆՔԻ</t>
  </si>
  <si>
    <r>
      <t>ՀԱՄԱՅՆՔԻ ՂԵԿԱՎԱՐ՝</t>
    </r>
    <r>
      <rPr>
        <sz val="14"/>
        <color indexed="8"/>
        <rFont val="GHEA Grapalat"/>
        <family val="3"/>
      </rPr>
      <t xml:space="preserve">   </t>
    </r>
    <r>
      <rPr>
        <b/>
        <u val="single"/>
        <sz val="14"/>
        <color indexed="8"/>
        <rFont val="GHEA Grapalat"/>
        <family val="3"/>
      </rPr>
      <t>ՍԱՄՎԵԼ ՄԻՍԱԿԻ ԲԱԼԱՍԱՆՅԱՆ</t>
    </r>
  </si>
  <si>
    <t xml:space="preserve">    ԼԵՆԱ    ՎԱՂԻՆԱԿԻ      ՋԻԼԱՎՅԱՆ</t>
  </si>
  <si>
    <t>ՀԱՄԱՅՆՔԻ</t>
  </si>
  <si>
    <r>
      <rPr>
        <b/>
        <sz val="14"/>
        <color indexed="8"/>
        <rFont val="GHEA Grapalat"/>
        <family val="3"/>
      </rPr>
      <t xml:space="preserve">ՇԻՐԱԿԻ     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>ՄԱՐԶԻ</t>
    </r>
  </si>
  <si>
    <r>
      <t>Հաստատված է</t>
    </r>
    <r>
      <rPr>
        <sz val="14"/>
        <color indexed="8"/>
        <rFont val="GHEA Grapalat"/>
        <family val="3"/>
      </rPr>
      <t xml:space="preserve"> ________________ </t>
    </r>
    <r>
      <rPr>
        <b/>
        <sz val="14"/>
        <color indexed="8"/>
        <rFont val="GHEA Grapalat"/>
        <family val="3"/>
      </rPr>
      <t>համայնքի</t>
    </r>
  </si>
  <si>
    <t>ՖԻՆ. ԲԱԺՆԻ  ՊԵՏ՝</t>
  </si>
  <si>
    <t>Գյումրի համայնքի ավագանու</t>
  </si>
  <si>
    <t>2015 թվականի մարտի 25-ի</t>
  </si>
  <si>
    <t>N 25-Ն որոշման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</si>
</sst>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"/>
    <numFmt numFmtId="174" formatCode="#,##0.0"/>
    <numFmt numFmtId="175" formatCode="0.0"/>
    <numFmt numFmtId="176" formatCode="000.0"/>
    <numFmt numFmtId="177" formatCode="_(* #,##0.0_);_(* \(#,##0.0\);_(* &quot;-&quot;??_);_(@_)"/>
    <numFmt numFmtId="178" formatCode="000.00"/>
    <numFmt numFmtId="179" formatCode="0.0_);\(0.0\)"/>
  </numFmts>
  <fonts count="9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sz val="10"/>
      <name val="Arial"/>
      <family val="2"/>
    </font>
    <font>
      <i/>
      <sz val="9"/>
      <name val="Arial Armenian"/>
      <family val="2"/>
    </font>
    <font>
      <sz val="9"/>
      <name val="Arial"/>
      <family val="2"/>
    </font>
    <font>
      <b/>
      <sz val="10.5"/>
      <name val="Arial Armenian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sz val="14"/>
      <name val="Arial LatArm"/>
      <family val="2"/>
    </font>
    <font>
      <sz val="11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color indexed="10"/>
      <name val="Arial LatArm"/>
      <family val="2"/>
    </font>
    <font>
      <b/>
      <i/>
      <sz val="10"/>
      <name val="Arial LatArm"/>
      <family val="2"/>
    </font>
    <font>
      <b/>
      <sz val="14"/>
      <color indexed="8"/>
      <name val="GHEA Grapalat"/>
      <family val="3"/>
    </font>
    <font>
      <sz val="14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b/>
      <u val="single"/>
      <sz val="14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LatArm"/>
      <family val="2"/>
    </font>
    <font>
      <sz val="11"/>
      <color indexed="8"/>
      <name val="GHEA Grapalat"/>
      <family val="3"/>
    </font>
    <font>
      <b/>
      <u val="single"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LatArm"/>
      <family val="2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u val="single"/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9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49" fontId="1" fillId="0" borderId="12" xfId="0" applyNumberFormat="1" applyFont="1" applyFill="1" applyBorder="1" applyAlignment="1" quotePrefix="1">
      <alignment horizontal="center" vertical="center"/>
    </xf>
    <xf numFmtId="49" fontId="1" fillId="0" borderId="13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quotePrefix="1">
      <alignment horizontal="center" vertical="center"/>
    </xf>
    <xf numFmtId="0" fontId="2" fillId="0" borderId="12" xfId="0" applyNumberFormat="1" applyFont="1" applyFill="1" applyBorder="1" applyAlignment="1" quotePrefix="1">
      <alignment horizontal="center" vertical="center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12" xfId="0" applyNumberFormat="1" applyFont="1" applyFill="1" applyBorder="1" applyAlignment="1" quotePrefix="1">
      <alignment horizontal="center" vertical="center"/>
    </xf>
    <xf numFmtId="0" fontId="1" fillId="0" borderId="13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 quotePrefix="1">
      <alignment horizontal="center" vertical="center"/>
    </xf>
    <xf numFmtId="49" fontId="1" fillId="0" borderId="12" xfId="0" applyNumberFormat="1" applyFont="1" applyFill="1" applyBorder="1" applyAlignment="1" quotePrefix="1">
      <alignment vertical="center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174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174" fontId="0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74" fontId="0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Continuous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174" fontId="24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/>
      <protection hidden="1"/>
    </xf>
    <xf numFmtId="175" fontId="27" fillId="0" borderId="0" xfId="0" applyNumberFormat="1" applyFont="1" applyFill="1" applyBorder="1" applyAlignment="1" applyProtection="1">
      <alignment/>
      <protection hidden="1"/>
    </xf>
    <xf numFmtId="172" fontId="25" fillId="0" borderId="0" xfId="0" applyNumberFormat="1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Border="1" applyAlignment="1" applyProtection="1">
      <alignment horizontal="right" vertical="top"/>
      <protection hidden="1"/>
    </xf>
    <xf numFmtId="0" fontId="25" fillId="0" borderId="0" xfId="0" applyFont="1" applyFill="1" applyBorder="1" applyAlignment="1" applyProtection="1">
      <alignment horizontal="left" vertical="top" wrapText="1"/>
      <protection hidden="1"/>
    </xf>
    <xf numFmtId="0" fontId="29" fillId="0" borderId="10" xfId="0" applyNumberFormat="1" applyFont="1" applyFill="1" applyBorder="1" applyAlignment="1" applyProtection="1">
      <alignment horizontal="center" vertical="center"/>
      <protection hidden="1"/>
    </xf>
    <xf numFmtId="0" fontId="29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0" fontId="29" fillId="0" borderId="10" xfId="0" applyNumberFormat="1" applyFont="1" applyFill="1" applyBorder="1" applyAlignment="1" applyProtection="1">
      <alignment horizontal="left" vertical="top" wrapText="1" readingOrder="1"/>
      <protection hidden="1"/>
    </xf>
    <xf numFmtId="0" fontId="29" fillId="0" borderId="10" xfId="0" applyNumberFormat="1" applyFont="1" applyFill="1" applyBorder="1" applyAlignment="1" applyProtection="1">
      <alignment vertical="center" wrapText="1" readingOrder="1"/>
      <protection hidden="1"/>
    </xf>
    <xf numFmtId="0" fontId="29" fillId="0" borderId="10" xfId="0" applyNumberFormat="1" applyFont="1" applyFill="1" applyBorder="1" applyAlignment="1" applyProtection="1">
      <alignment horizontal="left" wrapText="1" readingOrder="1"/>
      <protection hidden="1"/>
    </xf>
    <xf numFmtId="0" fontId="29" fillId="0" borderId="10" xfId="0" applyNumberFormat="1" applyFont="1" applyFill="1" applyBorder="1" applyAlignment="1" applyProtection="1">
      <alignment horizontal="left" vertical="top" readingOrder="1"/>
      <protection hidden="1"/>
    </xf>
    <xf numFmtId="0" fontId="29" fillId="0" borderId="10" xfId="0" applyNumberFormat="1" applyFont="1" applyFill="1" applyBorder="1" applyAlignment="1" applyProtection="1">
      <alignment horizontal="right" vertical="top" wrapText="1" readingOrder="1"/>
      <protection hidden="1"/>
    </xf>
    <xf numFmtId="0" fontId="29" fillId="0" borderId="10" xfId="0" applyNumberFormat="1" applyFont="1" applyFill="1" applyBorder="1" applyAlignment="1" applyProtection="1">
      <alignment horizontal="center" vertical="top" wrapText="1" readingOrder="1"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>
      <alignment horizontal="left" vertical="top" wrapText="1"/>
      <protection hidden="1"/>
    </xf>
    <xf numFmtId="0" fontId="29" fillId="0" borderId="10" xfId="0" applyNumberFormat="1" applyFont="1" applyFill="1" applyBorder="1" applyAlignment="1" applyProtection="1">
      <alignment horizontal="right" vertical="center" wrapText="1" readingOrder="1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173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49" fontId="29" fillId="0" borderId="10" xfId="0" applyNumberFormat="1" applyFont="1" applyFill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vertical="center"/>
      <protection hidden="1"/>
    </xf>
    <xf numFmtId="49" fontId="29" fillId="0" borderId="10" xfId="0" applyNumberFormat="1" applyFont="1" applyFill="1" applyBorder="1" applyAlignment="1" applyProtection="1">
      <alignment vertical="center"/>
      <protection hidden="1"/>
    </xf>
    <xf numFmtId="0" fontId="29" fillId="0" borderId="10" xfId="0" applyNumberFormat="1" applyFont="1" applyFill="1" applyBorder="1" applyAlignment="1" applyProtection="1">
      <alignment vertical="center"/>
      <protection hidden="1"/>
    </xf>
    <xf numFmtId="0" fontId="29" fillId="0" borderId="10" xfId="0" applyFont="1" applyFill="1" applyBorder="1" applyAlignment="1" applyProtection="1">
      <alignment/>
      <protection hidden="1"/>
    </xf>
    <xf numFmtId="0" fontId="82" fillId="0" borderId="10" xfId="0" applyFont="1" applyFill="1" applyBorder="1" applyAlignment="1" applyProtection="1">
      <alignment horizontal="center" vertical="center"/>
      <protection hidden="1"/>
    </xf>
    <xf numFmtId="49" fontId="82" fillId="0" borderId="10" xfId="0" applyNumberFormat="1" applyFont="1" applyFill="1" applyBorder="1" applyAlignment="1" applyProtection="1">
      <alignment horizontal="center" vertical="center"/>
      <protection hidden="1"/>
    </xf>
    <xf numFmtId="0" fontId="82" fillId="0" borderId="10" xfId="0" applyNumberFormat="1" applyFont="1" applyFill="1" applyBorder="1" applyAlignment="1" applyProtection="1">
      <alignment horizontal="center" vertical="center"/>
      <protection hidden="1"/>
    </xf>
    <xf numFmtId="0" fontId="29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 horizontal="centerContinuous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174" fontId="31" fillId="0" borderId="28" xfId="0" applyNumberFormat="1" applyFont="1" applyFill="1" applyBorder="1" applyAlignment="1">
      <alignment horizontal="center" vertical="center" wrapText="1"/>
    </xf>
    <xf numFmtId="174" fontId="31" fillId="0" borderId="0" xfId="0" applyNumberFormat="1" applyFont="1" applyFill="1" applyBorder="1" applyAlignment="1">
      <alignment wrapText="1"/>
    </xf>
    <xf numFmtId="49" fontId="32" fillId="0" borderId="29" xfId="0" applyNumberFormat="1" applyFont="1" applyFill="1" applyBorder="1" applyAlignment="1">
      <alignment horizontal="justify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/>
    </xf>
    <xf numFmtId="174" fontId="31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/>
    </xf>
    <xf numFmtId="174" fontId="31" fillId="0" borderId="12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174" fontId="29" fillId="0" borderId="10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174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 indent="3"/>
    </xf>
    <xf numFmtId="0" fontId="29" fillId="0" borderId="13" xfId="0" applyFont="1" applyFill="1" applyBorder="1" applyAlignment="1">
      <alignment vertical="center" wrapText="1"/>
    </xf>
    <xf numFmtId="174" fontId="29" fillId="0" borderId="13" xfId="0" applyNumberFormat="1" applyFont="1" applyFill="1" applyBorder="1" applyAlignment="1">
      <alignment horizontal="center" vertical="center"/>
    </xf>
    <xf numFmtId="174" fontId="29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left" vertical="center" wrapText="1" indent="2"/>
    </xf>
    <xf numFmtId="174" fontId="31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wrapText="1"/>
    </xf>
    <xf numFmtId="1" fontId="31" fillId="0" borderId="12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174" fontId="31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 indent="1"/>
    </xf>
    <xf numFmtId="0" fontId="29" fillId="0" borderId="11" xfId="0" applyNumberFormat="1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1" fontId="29" fillId="0" borderId="13" xfId="0" applyNumberFormat="1" applyFont="1" applyFill="1" applyBorder="1" applyAlignment="1">
      <alignment horizontal="center" vertical="center" wrapText="1"/>
    </xf>
    <xf numFmtId="174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wrapText="1"/>
    </xf>
    <xf numFmtId="175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7" fontId="28" fillId="0" borderId="10" xfId="42" applyNumberFormat="1" applyFont="1" applyFill="1" applyBorder="1" applyAlignment="1" applyProtection="1">
      <alignment horizontal="center" vertical="center" wrapText="1"/>
      <protection hidden="1"/>
    </xf>
    <xf numFmtId="178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0" xfId="0" applyFont="1" applyFill="1" applyBorder="1" applyAlignment="1" applyProtection="1">
      <alignment vertical="center"/>
      <protection hidden="1"/>
    </xf>
    <xf numFmtId="49" fontId="31" fillId="0" borderId="10" xfId="0" applyNumberFormat="1" applyFont="1" applyFill="1" applyBorder="1" applyAlignment="1" applyProtection="1">
      <alignment horizontal="center" vertical="center"/>
      <protection hidden="1"/>
    </xf>
    <xf numFmtId="0" fontId="31" fillId="0" borderId="10" xfId="0" applyNumberFormat="1" applyFont="1" applyFill="1" applyBorder="1" applyAlignment="1" applyProtection="1">
      <alignment horizontal="center" vertical="center"/>
      <protection hidden="1"/>
    </xf>
    <xf numFmtId="0" fontId="31" fillId="0" borderId="10" xfId="0" applyNumberFormat="1" applyFont="1" applyFill="1" applyBorder="1" applyAlignment="1" applyProtection="1">
      <alignment horizontal="left" vertical="top" wrapText="1" readingOrder="1"/>
      <protection hidden="1"/>
    </xf>
    <xf numFmtId="173" fontId="33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3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/>
    </xf>
    <xf numFmtId="0" fontId="31" fillId="0" borderId="10" xfId="0" applyFont="1" applyFill="1" applyBorder="1" applyAlignment="1" applyProtection="1">
      <alignment horizontal="left" vertical="top" wrapText="1"/>
      <protection hidden="1"/>
    </xf>
    <xf numFmtId="0" fontId="31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0" fontId="31" fillId="0" borderId="1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175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34" fillId="0" borderId="10" xfId="0" applyFont="1" applyFill="1" applyBorder="1" applyAlignment="1" applyProtection="1">
      <alignment horizontal="center" vertical="center" wrapText="1"/>
      <protection hidden="1"/>
    </xf>
    <xf numFmtId="49" fontId="3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17" fillId="0" borderId="0" xfId="0" applyNumberFormat="1" applyFont="1" applyAlignment="1">
      <alignment/>
    </xf>
    <xf numFmtId="0" fontId="31" fillId="0" borderId="10" xfId="0" applyNumberFormat="1" applyFont="1" applyFill="1" applyBorder="1" applyAlignment="1" applyProtection="1">
      <alignment vertical="center" wrapText="1" readingOrder="1"/>
      <protection hidden="1"/>
    </xf>
    <xf numFmtId="175" fontId="3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0" xfId="0" applyNumberFormat="1" applyFont="1" applyFill="1" applyBorder="1" applyAlignment="1" applyProtection="1">
      <alignment horizontal="center" vertical="center" wrapText="1"/>
      <protection hidden="1"/>
    </xf>
    <xf numFmtId="43" fontId="0" fillId="0" borderId="0" xfId="42" applyFont="1" applyAlignment="1">
      <alignment/>
    </xf>
    <xf numFmtId="0" fontId="0" fillId="0" borderId="0" xfId="0" applyAlignment="1">
      <alignment horizontal="center" vertical="center"/>
    </xf>
    <xf numFmtId="174" fontId="2" fillId="0" borderId="0" xfId="0" applyNumberFormat="1" applyFont="1" applyFill="1" applyBorder="1" applyAlignment="1">
      <alignment wrapText="1"/>
    </xf>
    <xf numFmtId="173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174" fontId="1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/>
    </xf>
    <xf numFmtId="174" fontId="29" fillId="0" borderId="0" xfId="0" applyNumberFormat="1" applyFont="1" applyFill="1" applyAlignment="1">
      <alignment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29" fillId="0" borderId="0" xfId="0" applyNumberFormat="1" applyFont="1" applyAlignment="1">
      <alignment/>
    </xf>
    <xf numFmtId="174" fontId="2" fillId="0" borderId="0" xfId="0" applyNumberFormat="1" applyFont="1" applyFill="1" applyAlignment="1">
      <alignment wrapText="1"/>
    </xf>
    <xf numFmtId="174" fontId="2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4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center" wrapText="1"/>
    </xf>
    <xf numFmtId="0" fontId="31" fillId="0" borderId="33" xfId="0" applyFont="1" applyFill="1" applyBorder="1" applyAlignment="1">
      <alignment horizontal="center" wrapText="1"/>
    </xf>
    <xf numFmtId="0" fontId="31" fillId="0" borderId="16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4" fillId="0" borderId="18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7" fillId="0" borderId="0" xfId="0" applyFont="1" applyFill="1" applyBorder="1" applyAlignment="1" applyProtection="1">
      <alignment horizontal="center" wrapText="1"/>
      <protection hidden="1"/>
    </xf>
    <xf numFmtId="173" fontId="35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0" borderId="10" xfId="0" applyFont="1" applyBorder="1" applyAlignment="1" applyProtection="1">
      <alignment horizontal="center" vertical="center" textRotation="90" wrapText="1"/>
      <protection hidden="1"/>
    </xf>
    <xf numFmtId="173" fontId="31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73" fontId="32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75" fontId="32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32" fillId="0" borderId="10" xfId="0" applyNumberFormat="1" applyFont="1" applyBorder="1" applyAlignment="1" applyProtection="1">
      <alignment horizontal="center" vertical="center"/>
      <protection hidden="1"/>
    </xf>
    <xf numFmtId="175" fontId="32" fillId="0" borderId="1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75" fontId="27" fillId="0" borderId="0" xfId="0" applyNumberFormat="1" applyFont="1" applyFill="1" applyBorder="1" applyAlignment="1" applyProtection="1">
      <alignment horizontal="center"/>
      <protection hidden="1"/>
    </xf>
    <xf numFmtId="0" fontId="31" fillId="0" borderId="10" xfId="0" applyFont="1" applyFill="1" applyBorder="1" applyAlignment="1" applyProtection="1">
      <alignment horizontal="center" vertical="center" textRotation="90" wrapText="1"/>
      <protection hidden="1"/>
    </xf>
    <xf numFmtId="0" fontId="35" fillId="0" borderId="10" xfId="0" applyFont="1" applyFill="1" applyBorder="1" applyAlignment="1" applyProtection="1">
      <alignment horizontal="center" vertical="center" textRotation="90" wrapText="1"/>
      <protection hidden="1"/>
    </xf>
    <xf numFmtId="0" fontId="90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view="pageBreakPreview" zoomScaleSheetLayoutView="100" zoomScalePageLayoutView="0" workbookViewId="0" topLeftCell="A1">
      <selection activeCell="G11" sqref="G11:J11"/>
    </sheetView>
  </sheetViews>
  <sheetFormatPr defaultColWidth="9.140625" defaultRowHeight="12.75"/>
  <cols>
    <col min="1" max="1" width="6.28125" style="4" customWidth="1"/>
    <col min="2" max="2" width="40.28125" style="18" customWidth="1"/>
    <col min="3" max="3" width="8.00390625" style="4" customWidth="1"/>
    <col min="4" max="4" width="12.8515625" style="19" customWidth="1"/>
    <col min="5" max="5" width="13.421875" style="17" customWidth="1"/>
    <col min="6" max="6" width="11.28125" style="17" customWidth="1"/>
    <col min="7" max="7" width="10.8515625" style="19" customWidth="1"/>
    <col min="8" max="8" width="13.00390625" style="17" customWidth="1"/>
    <col min="9" max="9" width="12.7109375" style="17" customWidth="1"/>
    <col min="10" max="10" width="12.00390625" style="19" customWidth="1"/>
    <col min="11" max="11" width="14.140625" style="17" hidden="1" customWidth="1"/>
    <col min="12" max="12" width="14.140625" style="19" hidden="1" customWidth="1"/>
    <col min="13" max="13" width="13.421875" style="6" bestFit="1" customWidth="1"/>
    <col min="14" max="16384" width="9.140625" style="6" customWidth="1"/>
  </cols>
  <sheetData>
    <row r="1" spans="1:15" ht="12.75">
      <c r="A1" s="5"/>
      <c r="C1" s="18"/>
      <c r="D1" s="18"/>
      <c r="E1" s="18"/>
      <c r="F1" s="18"/>
      <c r="G1" s="18"/>
      <c r="H1" s="18"/>
      <c r="I1" s="145" t="s">
        <v>728</v>
      </c>
      <c r="J1" s="18"/>
      <c r="K1" s="18"/>
      <c r="L1" s="18"/>
      <c r="M1" s="18"/>
      <c r="N1" s="18"/>
      <c r="O1" s="18"/>
    </row>
    <row r="2" spans="2:15" s="5" customFormat="1" ht="12.75">
      <c r="B2" s="144"/>
      <c r="C2" s="144"/>
      <c r="D2" s="144"/>
      <c r="E2" s="144"/>
      <c r="F2" s="144"/>
      <c r="G2" s="144"/>
      <c r="H2" t="s">
        <v>749</v>
      </c>
      <c r="I2" s="228"/>
      <c r="J2" s="144"/>
      <c r="K2" s="144"/>
      <c r="L2" s="18"/>
      <c r="M2" s="18"/>
      <c r="N2" s="18"/>
      <c r="O2" s="18"/>
    </row>
    <row r="3" spans="2:15" s="5" customFormat="1" ht="12.75">
      <c r="B3" s="144"/>
      <c r="C3" s="144"/>
      <c r="D3" s="144"/>
      <c r="E3" s="144"/>
      <c r="F3" s="144"/>
      <c r="G3" s="144"/>
      <c r="H3" s="23" t="s">
        <v>750</v>
      </c>
      <c r="I3"/>
      <c r="J3" s="144"/>
      <c r="K3" s="144"/>
      <c r="L3" s="18"/>
      <c r="M3" s="18"/>
      <c r="N3" s="18"/>
      <c r="O3" s="18"/>
    </row>
    <row r="4" spans="2:15" s="5" customFormat="1" ht="12.75">
      <c r="B4" s="144"/>
      <c r="C4" s="144"/>
      <c r="D4" s="144"/>
      <c r="E4" s="144"/>
      <c r="F4" s="144"/>
      <c r="G4" s="144"/>
      <c r="H4" t="s">
        <v>751</v>
      </c>
      <c r="I4" s="228"/>
      <c r="J4" s="144"/>
      <c r="K4" s="144"/>
      <c r="L4" s="18"/>
      <c r="M4" s="18"/>
      <c r="N4" s="18"/>
      <c r="O4" s="18"/>
    </row>
    <row r="5" spans="2:11" s="5" customFormat="1" ht="12" customHeight="1">
      <c r="B5" s="145"/>
      <c r="C5" s="145"/>
      <c r="D5" s="145"/>
      <c r="E5" s="145"/>
      <c r="F5" s="145"/>
      <c r="G5" s="145"/>
      <c r="H5" s="228"/>
      <c r="I5"/>
      <c r="J5" s="145"/>
      <c r="K5" s="145"/>
    </row>
    <row r="6" spans="2:11" s="5" customFormat="1" ht="12.75" customHeight="1">
      <c r="B6" s="145"/>
      <c r="C6" s="145"/>
      <c r="D6" s="145"/>
      <c r="E6" s="263" t="s">
        <v>476</v>
      </c>
      <c r="F6" s="263"/>
      <c r="G6" s="145"/>
      <c r="H6" s="145"/>
      <c r="I6" s="145"/>
      <c r="J6" s="145"/>
      <c r="K6" s="232"/>
    </row>
    <row r="7" spans="2:11" s="5" customFormat="1" ht="12.75" customHeight="1">
      <c r="B7" s="145"/>
      <c r="C7" s="145"/>
      <c r="D7" s="264" t="s">
        <v>477</v>
      </c>
      <c r="E7" s="264"/>
      <c r="F7" s="264"/>
      <c r="G7" s="264"/>
      <c r="H7" s="145"/>
      <c r="I7" s="145"/>
      <c r="J7" s="145"/>
      <c r="K7" s="232"/>
    </row>
    <row r="8" spans="2:11" s="5" customFormat="1" ht="12.75">
      <c r="B8" s="145"/>
      <c r="C8" s="145"/>
      <c r="D8" s="145"/>
      <c r="E8" s="145"/>
      <c r="F8" s="145"/>
      <c r="G8" s="145"/>
      <c r="H8" s="145"/>
      <c r="I8" s="249" t="s">
        <v>478</v>
      </c>
      <c r="J8" s="249"/>
      <c r="K8" s="232"/>
    </row>
    <row r="9" spans="2:11" s="5" customFormat="1" ht="13.5" thickBot="1">
      <c r="B9" s="145"/>
      <c r="C9" s="145"/>
      <c r="D9" s="145"/>
      <c r="E9" s="145"/>
      <c r="F9" s="145"/>
      <c r="G9" s="145"/>
      <c r="H9" s="145"/>
      <c r="I9" s="145"/>
      <c r="J9" s="145"/>
      <c r="K9" s="232"/>
    </row>
    <row r="10" spans="1:11" ht="13.5" customHeight="1" thickBot="1">
      <c r="A10" s="29"/>
      <c r="B10" s="147"/>
      <c r="C10" s="147"/>
      <c r="D10" s="250" t="s">
        <v>291</v>
      </c>
      <c r="E10" s="250"/>
      <c r="F10" s="250"/>
      <c r="G10" s="251" t="s">
        <v>308</v>
      </c>
      <c r="H10" s="252"/>
      <c r="I10" s="252"/>
      <c r="J10" s="253"/>
      <c r="K10" s="148"/>
    </row>
    <row r="11" spans="1:11" ht="12.75" customHeight="1">
      <c r="A11" s="257" t="s">
        <v>544</v>
      </c>
      <c r="B11" s="259" t="s">
        <v>314</v>
      </c>
      <c r="C11" s="259" t="s">
        <v>543</v>
      </c>
      <c r="D11" s="261" t="s">
        <v>549</v>
      </c>
      <c r="E11" s="149" t="s">
        <v>509</v>
      </c>
      <c r="F11" s="149"/>
      <c r="G11" s="254" t="s">
        <v>309</v>
      </c>
      <c r="H11" s="255"/>
      <c r="I11" s="255"/>
      <c r="J11" s="256"/>
      <c r="K11" s="234"/>
    </row>
    <row r="12" spans="1:11" ht="26.25" thickBot="1">
      <c r="A12" s="258"/>
      <c r="B12" s="260"/>
      <c r="C12" s="260"/>
      <c r="D12" s="262"/>
      <c r="E12" s="150" t="s">
        <v>545</v>
      </c>
      <c r="F12" s="151" t="s">
        <v>546</v>
      </c>
      <c r="G12" s="152">
        <v>1</v>
      </c>
      <c r="H12" s="152">
        <v>2</v>
      </c>
      <c r="I12" s="152">
        <v>3</v>
      </c>
      <c r="J12" s="152">
        <v>4</v>
      </c>
      <c r="K12" s="157"/>
    </row>
    <row r="13" spans="1:12" s="4" customFormat="1" ht="12.75">
      <c r="A13" s="20">
        <v>1</v>
      </c>
      <c r="B13" s="154">
        <v>2</v>
      </c>
      <c r="C13" s="155">
        <v>3</v>
      </c>
      <c r="D13" s="155">
        <v>4</v>
      </c>
      <c r="E13" s="155">
        <v>5</v>
      </c>
      <c r="F13" s="154">
        <v>6</v>
      </c>
      <c r="G13" s="155">
        <v>7</v>
      </c>
      <c r="H13" s="155">
        <v>8</v>
      </c>
      <c r="I13" s="154">
        <v>9</v>
      </c>
      <c r="J13" s="156"/>
      <c r="K13" s="157"/>
      <c r="L13" s="19"/>
    </row>
    <row r="14" spans="1:12" s="5" customFormat="1" ht="36" customHeight="1">
      <c r="A14" s="50" t="s">
        <v>167</v>
      </c>
      <c r="B14" s="158" t="s">
        <v>708</v>
      </c>
      <c r="C14" s="159"/>
      <c r="D14" s="156">
        <f aca="true" t="shared" si="0" ref="D14:J14">SUM(D15,D52,D71)</f>
        <v>3157654.8</v>
      </c>
      <c r="E14" s="156">
        <f t="shared" si="0"/>
        <v>3157654.8</v>
      </c>
      <c r="F14" s="156">
        <f>F99</f>
        <v>68244</v>
      </c>
      <c r="G14" s="156">
        <f t="shared" si="0"/>
        <v>746296.2506072875</v>
      </c>
      <c r="H14" s="156">
        <f t="shared" si="0"/>
        <v>1536798.4744939273</v>
      </c>
      <c r="I14" s="156">
        <f t="shared" si="0"/>
        <v>2341026.5850202427</v>
      </c>
      <c r="J14" s="156">
        <f t="shared" si="0"/>
        <v>3157654.8</v>
      </c>
      <c r="K14" s="157"/>
      <c r="L14" s="19"/>
    </row>
    <row r="15" spans="1:12" s="12" customFormat="1" ht="54.75" customHeight="1">
      <c r="A15" s="11" t="s">
        <v>168</v>
      </c>
      <c r="B15" s="160" t="s">
        <v>709</v>
      </c>
      <c r="C15" s="161">
        <v>7100</v>
      </c>
      <c r="D15" s="156">
        <f>SUM(D16,D19,D21,D42,D46)</f>
        <v>621195.7</v>
      </c>
      <c r="E15" s="156">
        <f>SUM(E16,E19,E21,E42,E46)</f>
        <v>621195.7</v>
      </c>
      <c r="F15" s="162" t="s">
        <v>173</v>
      </c>
      <c r="G15" s="156">
        <f>SUM(G16,G19,G21,G42,G46)</f>
        <v>140837.89149797574</v>
      </c>
      <c r="H15" s="156">
        <f>SUM(H16,H19,H21,H42,H46)</f>
        <v>296765.5570850203</v>
      </c>
      <c r="I15" s="156">
        <f>SUM(I16,I19,I21,I42,I46)</f>
        <v>460238.10971659917</v>
      </c>
      <c r="J15" s="156">
        <f>SUM(J16,J19,J21,J42,J46)</f>
        <v>621195.7</v>
      </c>
      <c r="K15" s="157"/>
      <c r="L15" s="19"/>
    </row>
    <row r="16" spans="1:12" s="12" customFormat="1" ht="47.25" customHeight="1">
      <c r="A16" s="11" t="s">
        <v>567</v>
      </c>
      <c r="B16" s="163" t="s">
        <v>707</v>
      </c>
      <c r="C16" s="164">
        <v>7131</v>
      </c>
      <c r="D16" s="165">
        <f>SUM(D17:D18)</f>
        <v>133488.5</v>
      </c>
      <c r="E16" s="165">
        <f>SUM(E17:E18)</f>
        <v>133488.5</v>
      </c>
      <c r="F16" s="162" t="s">
        <v>173</v>
      </c>
      <c r="G16" s="165">
        <f>SUM(G17:G18)</f>
        <v>30264.599190283403</v>
      </c>
      <c r="H16" s="165">
        <f>SUM(H17:H18)</f>
        <v>63771.83400809717</v>
      </c>
      <c r="I16" s="165">
        <f>SUM(I17:I18)</f>
        <v>98900.38663967612</v>
      </c>
      <c r="J16" s="165">
        <f>SUM(J17:J18)</f>
        <v>133488.5</v>
      </c>
      <c r="K16" s="153"/>
      <c r="L16" s="19"/>
    </row>
    <row r="17" spans="1:11" ht="54" customHeight="1">
      <c r="A17" s="13" t="s">
        <v>332</v>
      </c>
      <c r="B17" s="166" t="s">
        <v>698</v>
      </c>
      <c r="C17" s="167"/>
      <c r="D17" s="168">
        <v>87205.1</v>
      </c>
      <c r="E17" s="168">
        <f>D17</f>
        <v>87205.1</v>
      </c>
      <c r="F17" s="168" t="s">
        <v>173</v>
      </c>
      <c r="G17" s="168">
        <f>E17/247*56</f>
        <v>19771.196761133604</v>
      </c>
      <c r="H17" s="168">
        <f>G17+E17/247*62</f>
        <v>41660.73603238867</v>
      </c>
      <c r="I17" s="168">
        <f>H17+E17/247*65</f>
        <v>64609.446558704454</v>
      </c>
      <c r="J17" s="168">
        <f>I17+E17/247*64</f>
        <v>87205.1</v>
      </c>
      <c r="K17" s="153"/>
    </row>
    <row r="18" spans="1:11" ht="32.25" customHeight="1">
      <c r="A18" s="25">
        <v>1112</v>
      </c>
      <c r="B18" s="166" t="s">
        <v>315</v>
      </c>
      <c r="C18" s="167"/>
      <c r="D18" s="168">
        <v>46283.4</v>
      </c>
      <c r="E18" s="168">
        <v>46283.4</v>
      </c>
      <c r="F18" s="168" t="s">
        <v>173</v>
      </c>
      <c r="G18" s="168">
        <f>E18/247*56</f>
        <v>10493.402429149799</v>
      </c>
      <c r="H18" s="168">
        <f>G18+E18/247*62</f>
        <v>22111.097975708504</v>
      </c>
      <c r="I18" s="168">
        <f>H18+E18/247*65</f>
        <v>34290.94008097166</v>
      </c>
      <c r="J18" s="168">
        <f>I18+E18/247*64</f>
        <v>46283.4</v>
      </c>
      <c r="K18" s="153"/>
    </row>
    <row r="19" spans="1:12" s="12" customFormat="1" ht="19.5" customHeight="1">
      <c r="A19" s="26">
        <v>1120</v>
      </c>
      <c r="B19" s="169" t="s">
        <v>316</v>
      </c>
      <c r="C19" s="164">
        <v>7136</v>
      </c>
      <c r="D19" s="165">
        <f>SUM(D20)</f>
        <v>340196.8</v>
      </c>
      <c r="E19" s="165">
        <f>SUM(E20)</f>
        <v>340196.8</v>
      </c>
      <c r="F19" s="162" t="s">
        <v>173</v>
      </c>
      <c r="G19" s="165">
        <f>SUM(G20)</f>
        <v>77129.63886639677</v>
      </c>
      <c r="H19" s="165">
        <f>SUM(H20)</f>
        <v>162523.16761133604</v>
      </c>
      <c r="I19" s="165">
        <f>SUM(I20)</f>
        <v>252048.64129554655</v>
      </c>
      <c r="J19" s="165">
        <f>SUM(J20)</f>
        <v>340196.8</v>
      </c>
      <c r="K19" s="153"/>
      <c r="L19" s="19"/>
    </row>
    <row r="20" spans="1:11" ht="28.5" customHeight="1">
      <c r="A20" s="13" t="s">
        <v>333</v>
      </c>
      <c r="B20" s="166" t="s">
        <v>696</v>
      </c>
      <c r="C20" s="167"/>
      <c r="D20" s="168">
        <v>340196.8</v>
      </c>
      <c r="E20" s="168">
        <v>340196.8</v>
      </c>
      <c r="F20" s="168" t="s">
        <v>173</v>
      </c>
      <c r="G20" s="168">
        <f>E20/247*56</f>
        <v>77129.63886639677</v>
      </c>
      <c r="H20" s="168">
        <f>G20+E20/247*62</f>
        <v>162523.16761133604</v>
      </c>
      <c r="I20" s="168">
        <f>H20+E20/247*65</f>
        <v>252048.64129554655</v>
      </c>
      <c r="J20" s="168">
        <f>I20+E20/247*64</f>
        <v>340196.8</v>
      </c>
      <c r="K20" s="157"/>
    </row>
    <row r="21" spans="1:12" s="12" customFormat="1" ht="45" customHeight="1">
      <c r="A21" s="11" t="s">
        <v>570</v>
      </c>
      <c r="B21" s="169" t="s">
        <v>317</v>
      </c>
      <c r="C21" s="170">
        <v>7145</v>
      </c>
      <c r="D21" s="165">
        <f>SUM(D22)</f>
        <v>114310.4</v>
      </c>
      <c r="E21" s="165">
        <f>SUM(E22)</f>
        <v>114310.4</v>
      </c>
      <c r="F21" s="162" t="s">
        <v>173</v>
      </c>
      <c r="G21" s="165">
        <f>SUM(G22)</f>
        <v>25916.52793522267</v>
      </c>
      <c r="H21" s="165">
        <f>SUM(H22)</f>
        <v>54609.826720647776</v>
      </c>
      <c r="I21" s="165">
        <f>SUM(I22)</f>
        <v>84691.51093117411</v>
      </c>
      <c r="J21" s="165">
        <f>SUM(J22)</f>
        <v>114310.4</v>
      </c>
      <c r="K21" s="153"/>
      <c r="L21" s="19"/>
    </row>
    <row r="22" spans="1:11" ht="77.25" customHeight="1">
      <c r="A22" s="14" t="s">
        <v>334</v>
      </c>
      <c r="B22" s="171" t="s">
        <v>697</v>
      </c>
      <c r="C22" s="172">
        <v>7145</v>
      </c>
      <c r="D22" s="173">
        <f>SUM(D23,D26,D27,D28,D29,D30,D31,D32,D33,D34,D35,D36:D37,D38,D39,D40,D41)</f>
        <v>114310.4</v>
      </c>
      <c r="E22" s="173">
        <f aca="true" t="shared" si="1" ref="E22:J22">SUM(E23,E26,E27,E28,E29,E30,E31,E32,E33,E34,E35,E36:E37,E38,E39,E40,E41)</f>
        <v>114310.4</v>
      </c>
      <c r="F22" s="173" t="s">
        <v>173</v>
      </c>
      <c r="G22" s="173">
        <f t="shared" si="1"/>
        <v>25916.52793522267</v>
      </c>
      <c r="H22" s="173">
        <f t="shared" si="1"/>
        <v>54609.826720647776</v>
      </c>
      <c r="I22" s="173">
        <f t="shared" si="1"/>
        <v>84691.51093117411</v>
      </c>
      <c r="J22" s="173">
        <f t="shared" si="1"/>
        <v>114310.4</v>
      </c>
      <c r="K22" s="157"/>
    </row>
    <row r="23" spans="1:12" s="5" customFormat="1" ht="78.75" customHeight="1">
      <c r="A23" s="14" t="s">
        <v>335</v>
      </c>
      <c r="B23" s="163" t="s">
        <v>699</v>
      </c>
      <c r="C23" s="174"/>
      <c r="D23" s="173">
        <v>750</v>
      </c>
      <c r="E23" s="173">
        <v>750</v>
      </c>
      <c r="F23" s="173" t="s">
        <v>173</v>
      </c>
      <c r="G23" s="173">
        <f>E23/247*56</f>
        <v>170.04048582995952</v>
      </c>
      <c r="H23" s="173">
        <f>G23+E23/247*62</f>
        <v>358.2995951417004</v>
      </c>
      <c r="I23" s="173">
        <f>H23+E23/247*65</f>
        <v>555.668016194332</v>
      </c>
      <c r="J23" s="173">
        <f>I23+E23/247*64</f>
        <v>750</v>
      </c>
      <c r="K23" s="157"/>
      <c r="L23" s="19"/>
    </row>
    <row r="24" spans="1:12" s="5" customFormat="1" ht="29.25" customHeight="1">
      <c r="A24" s="13" t="s">
        <v>336</v>
      </c>
      <c r="B24" s="175" t="s">
        <v>700</v>
      </c>
      <c r="C24" s="167"/>
      <c r="D24" s="168">
        <v>750</v>
      </c>
      <c r="E24" s="168">
        <v>750</v>
      </c>
      <c r="F24" s="168" t="s">
        <v>173</v>
      </c>
      <c r="G24" s="173">
        <f>E24/247*56</f>
        <v>170.04048582995952</v>
      </c>
      <c r="H24" s="173">
        <f>G24+E24/247*62</f>
        <v>358.2995951417004</v>
      </c>
      <c r="I24" s="173">
        <f>H24+E24/247*65</f>
        <v>555.668016194332</v>
      </c>
      <c r="J24" s="173">
        <f>I24+E24/247*64</f>
        <v>750</v>
      </c>
      <c r="K24" s="153"/>
      <c r="L24" s="19"/>
    </row>
    <row r="25" spans="1:12" s="5" customFormat="1" ht="29.25" customHeight="1">
      <c r="A25" s="13" t="s">
        <v>337</v>
      </c>
      <c r="B25" s="176" t="s">
        <v>318</v>
      </c>
      <c r="C25" s="167"/>
      <c r="D25" s="168">
        <f>SUM(E25:F25)</f>
        <v>0</v>
      </c>
      <c r="E25" s="168"/>
      <c r="F25" s="168" t="s">
        <v>173</v>
      </c>
      <c r="G25" s="173"/>
      <c r="H25" s="173"/>
      <c r="I25" s="173"/>
      <c r="J25" s="173"/>
      <c r="K25" s="153"/>
      <c r="L25" s="19"/>
    </row>
    <row r="26" spans="1:12" s="5" customFormat="1" ht="104.25" customHeight="1">
      <c r="A26" s="13" t="s">
        <v>338</v>
      </c>
      <c r="B26" s="175" t="s">
        <v>494</v>
      </c>
      <c r="C26" s="167"/>
      <c r="D26" s="168">
        <v>312</v>
      </c>
      <c r="E26" s="168">
        <v>312</v>
      </c>
      <c r="F26" s="168" t="s">
        <v>173</v>
      </c>
      <c r="G26" s="173">
        <f aca="true" t="shared" si="2" ref="G26:G31">E26/247*56</f>
        <v>70.73684210526315</v>
      </c>
      <c r="H26" s="173">
        <f aca="true" t="shared" si="3" ref="H26:H31">G26+E26/247*62</f>
        <v>149.05263157894734</v>
      </c>
      <c r="I26" s="173">
        <f aca="true" t="shared" si="4" ref="I26:I31">H26+E26/247*65</f>
        <v>231.15789473684208</v>
      </c>
      <c r="J26" s="173">
        <f aca="true" t="shared" si="5" ref="J26:J31">I26+E26/247*64</f>
        <v>312</v>
      </c>
      <c r="K26" s="153"/>
      <c r="L26" s="19"/>
    </row>
    <row r="27" spans="1:12" s="5" customFormat="1" ht="56.25" customHeight="1">
      <c r="A27" s="9" t="s">
        <v>339</v>
      </c>
      <c r="B27" s="175" t="s">
        <v>319</v>
      </c>
      <c r="C27" s="167"/>
      <c r="D27" s="168">
        <v>50</v>
      </c>
      <c r="E27" s="168">
        <v>50</v>
      </c>
      <c r="F27" s="168" t="s">
        <v>173</v>
      </c>
      <c r="G27" s="173">
        <f t="shared" si="2"/>
        <v>11.336032388663968</v>
      </c>
      <c r="H27" s="173">
        <f t="shared" si="3"/>
        <v>23.88663967611336</v>
      </c>
      <c r="I27" s="173">
        <f t="shared" si="4"/>
        <v>37.044534412955464</v>
      </c>
      <c r="J27" s="173">
        <f t="shared" si="5"/>
        <v>50</v>
      </c>
      <c r="K27" s="153"/>
      <c r="L27" s="19"/>
    </row>
    <row r="28" spans="1:12" s="5" customFormat="1" ht="69.75" customHeight="1">
      <c r="A28" s="13" t="s">
        <v>340</v>
      </c>
      <c r="B28" s="175" t="s">
        <v>75</v>
      </c>
      <c r="C28" s="167"/>
      <c r="D28" s="168">
        <v>36600</v>
      </c>
      <c r="E28" s="168">
        <v>36600</v>
      </c>
      <c r="F28" s="168" t="s">
        <v>173</v>
      </c>
      <c r="G28" s="173">
        <f t="shared" si="2"/>
        <v>8297.975708502025</v>
      </c>
      <c r="H28" s="173">
        <f t="shared" si="3"/>
        <v>17485.02024291498</v>
      </c>
      <c r="I28" s="173">
        <f t="shared" si="4"/>
        <v>27116.5991902834</v>
      </c>
      <c r="J28" s="173">
        <f t="shared" si="5"/>
        <v>36600</v>
      </c>
      <c r="K28" s="153"/>
      <c r="L28" s="19"/>
    </row>
    <row r="29" spans="1:12" s="5" customFormat="1" ht="31.5" customHeight="1">
      <c r="A29" s="13" t="s">
        <v>341</v>
      </c>
      <c r="B29" s="175" t="s">
        <v>320</v>
      </c>
      <c r="C29" s="167"/>
      <c r="D29" s="168">
        <v>1800</v>
      </c>
      <c r="E29" s="168">
        <v>1800</v>
      </c>
      <c r="F29" s="168" t="s">
        <v>173</v>
      </c>
      <c r="G29" s="173">
        <f t="shared" si="2"/>
        <v>408.09716599190284</v>
      </c>
      <c r="H29" s="173">
        <f t="shared" si="3"/>
        <v>859.919028340081</v>
      </c>
      <c r="I29" s="173">
        <f t="shared" si="4"/>
        <v>1333.6032388663969</v>
      </c>
      <c r="J29" s="173">
        <f t="shared" si="5"/>
        <v>1800</v>
      </c>
      <c r="K29" s="153"/>
      <c r="L29" s="19"/>
    </row>
    <row r="30" spans="1:12" s="5" customFormat="1" ht="76.5">
      <c r="A30" s="13" t="s">
        <v>342</v>
      </c>
      <c r="B30" s="175" t="s">
        <v>76</v>
      </c>
      <c r="C30" s="167"/>
      <c r="D30" s="168">
        <v>13200</v>
      </c>
      <c r="E30" s="168">
        <v>13200</v>
      </c>
      <c r="F30" s="168" t="s">
        <v>173</v>
      </c>
      <c r="G30" s="173">
        <f t="shared" si="2"/>
        <v>2992.7125506072875</v>
      </c>
      <c r="H30" s="173">
        <f t="shared" si="3"/>
        <v>6306.072874493928</v>
      </c>
      <c r="I30" s="173">
        <f t="shared" si="4"/>
        <v>9779.757085020243</v>
      </c>
      <c r="J30" s="173">
        <f t="shared" si="5"/>
        <v>13200</v>
      </c>
      <c r="K30" s="153"/>
      <c r="L30" s="19"/>
    </row>
    <row r="31" spans="1:12" s="5" customFormat="1" ht="81.75" customHeight="1">
      <c r="A31" s="13" t="s">
        <v>343</v>
      </c>
      <c r="B31" s="175" t="s">
        <v>77</v>
      </c>
      <c r="C31" s="167"/>
      <c r="D31" s="168">
        <v>2000</v>
      </c>
      <c r="E31" s="168">
        <v>2000</v>
      </c>
      <c r="F31" s="168" t="s">
        <v>173</v>
      </c>
      <c r="G31" s="173">
        <f t="shared" si="2"/>
        <v>453.4412955465587</v>
      </c>
      <c r="H31" s="173">
        <f t="shared" si="3"/>
        <v>955.4655870445345</v>
      </c>
      <c r="I31" s="173">
        <f t="shared" si="4"/>
        <v>1481.7813765182186</v>
      </c>
      <c r="J31" s="173">
        <f t="shared" si="5"/>
        <v>2000</v>
      </c>
      <c r="K31" s="153"/>
      <c r="L31" s="19"/>
    </row>
    <row r="32" spans="1:12" s="5" customFormat="1" ht="63.75">
      <c r="A32" s="13" t="s">
        <v>344</v>
      </c>
      <c r="B32" s="175" t="s">
        <v>78</v>
      </c>
      <c r="C32" s="167"/>
      <c r="D32" s="168">
        <f>SUM(E32:F32)</f>
        <v>0</v>
      </c>
      <c r="E32" s="168">
        <f>SUM(F32:G32)</f>
        <v>0</v>
      </c>
      <c r="F32" s="168" t="s">
        <v>173</v>
      </c>
      <c r="G32" s="168"/>
      <c r="H32" s="168"/>
      <c r="I32" s="168"/>
      <c r="J32" s="168"/>
      <c r="K32" s="153"/>
      <c r="L32" s="19"/>
    </row>
    <row r="33" spans="1:12" s="5" customFormat="1" ht="31.5" customHeight="1">
      <c r="A33" s="13" t="s">
        <v>345</v>
      </c>
      <c r="B33" s="175" t="s">
        <v>79</v>
      </c>
      <c r="C33" s="167"/>
      <c r="D33" s="168">
        <v>51518.4</v>
      </c>
      <c r="E33" s="168">
        <v>51518.4</v>
      </c>
      <c r="F33" s="168" t="s">
        <v>173</v>
      </c>
      <c r="G33" s="168">
        <f>E33/247*56</f>
        <v>11680.285020242914</v>
      </c>
      <c r="H33" s="168">
        <f>G33+E33/247*62</f>
        <v>24612.02914979757</v>
      </c>
      <c r="I33" s="168">
        <f>H33+E33/247*65</f>
        <v>38169.5028340081</v>
      </c>
      <c r="J33" s="168">
        <f>I33+E33/247*64</f>
        <v>51518.4</v>
      </c>
      <c r="K33" s="153"/>
      <c r="L33" s="19"/>
    </row>
    <row r="34" spans="1:12" s="5" customFormat="1" ht="38.25">
      <c r="A34" s="25">
        <v>1143</v>
      </c>
      <c r="B34" s="175" t="s">
        <v>499</v>
      </c>
      <c r="C34" s="167"/>
      <c r="D34" s="168">
        <v>140</v>
      </c>
      <c r="E34" s="168">
        <v>140</v>
      </c>
      <c r="F34" s="168" t="s">
        <v>173</v>
      </c>
      <c r="G34" s="168">
        <f aca="true" t="shared" si="6" ref="G34:G40">E34/247*56</f>
        <v>31.74089068825911</v>
      </c>
      <c r="H34" s="168">
        <f aca="true" t="shared" si="7" ref="H34:H40">G34+E34/247*62</f>
        <v>66.88259109311741</v>
      </c>
      <c r="I34" s="168">
        <f aca="true" t="shared" si="8" ref="I34:I40">H34+E34/247*65</f>
        <v>103.7246963562753</v>
      </c>
      <c r="J34" s="168">
        <f aca="true" t="shared" si="9" ref="J34:J40">I34+E34/247*64</f>
        <v>140</v>
      </c>
      <c r="K34" s="153"/>
      <c r="L34" s="19"/>
    </row>
    <row r="35" spans="1:12" s="5" customFormat="1" ht="63.75">
      <c r="A35" s="25">
        <v>1144</v>
      </c>
      <c r="B35" s="175" t="s">
        <v>80</v>
      </c>
      <c r="C35" s="167"/>
      <c r="D35" s="168">
        <v>350</v>
      </c>
      <c r="E35" s="168">
        <v>350</v>
      </c>
      <c r="F35" s="168" t="s">
        <v>173</v>
      </c>
      <c r="G35" s="168">
        <f t="shared" si="6"/>
        <v>79.35222672064778</v>
      </c>
      <c r="H35" s="168">
        <f t="shared" si="7"/>
        <v>167.20647773279353</v>
      </c>
      <c r="I35" s="168">
        <f t="shared" si="8"/>
        <v>259.31174089068827</v>
      </c>
      <c r="J35" s="168">
        <f t="shared" si="9"/>
        <v>350</v>
      </c>
      <c r="K35" s="153"/>
      <c r="L35" s="19"/>
    </row>
    <row r="36" spans="1:12" s="5" customFormat="1" ht="38.25">
      <c r="A36" s="25">
        <v>1145</v>
      </c>
      <c r="B36" s="175" t="s">
        <v>81</v>
      </c>
      <c r="C36" s="167"/>
      <c r="D36" s="168">
        <v>2500</v>
      </c>
      <c r="E36" s="168">
        <v>2500</v>
      </c>
      <c r="F36" s="168" t="s">
        <v>173</v>
      </c>
      <c r="G36" s="168">
        <f t="shared" si="6"/>
        <v>566.8016194331984</v>
      </c>
      <c r="H36" s="168">
        <f t="shared" si="7"/>
        <v>1194.3319838056682</v>
      </c>
      <c r="I36" s="168">
        <f t="shared" si="8"/>
        <v>1852.2267206477736</v>
      </c>
      <c r="J36" s="168">
        <f t="shared" si="9"/>
        <v>2500.0000000000005</v>
      </c>
      <c r="K36" s="153"/>
      <c r="L36" s="19"/>
    </row>
    <row r="37" spans="1:12" s="5" customFormat="1" ht="12.75">
      <c r="A37" s="32">
        <v>1146</v>
      </c>
      <c r="B37" s="163" t="s">
        <v>427</v>
      </c>
      <c r="C37" s="167"/>
      <c r="D37" s="168">
        <v>2000</v>
      </c>
      <c r="E37" s="168">
        <v>2000</v>
      </c>
      <c r="F37" s="173"/>
      <c r="G37" s="168">
        <f t="shared" si="6"/>
        <v>453.4412955465587</v>
      </c>
      <c r="H37" s="168">
        <f t="shared" si="7"/>
        <v>955.4655870445345</v>
      </c>
      <c r="I37" s="168">
        <f t="shared" si="8"/>
        <v>1481.7813765182186</v>
      </c>
      <c r="J37" s="168">
        <f t="shared" si="9"/>
        <v>2000</v>
      </c>
      <c r="K37" s="153"/>
      <c r="L37" s="19"/>
    </row>
    <row r="38" spans="1:12" s="5" customFormat="1" ht="38.25">
      <c r="A38" s="32">
        <v>1147</v>
      </c>
      <c r="B38" s="163" t="s">
        <v>428</v>
      </c>
      <c r="C38" s="167"/>
      <c r="D38" s="168">
        <v>690</v>
      </c>
      <c r="E38" s="168">
        <v>690</v>
      </c>
      <c r="F38" s="173"/>
      <c r="G38" s="168">
        <f t="shared" si="6"/>
        <v>156.43724696356276</v>
      </c>
      <c r="H38" s="168">
        <f t="shared" si="7"/>
        <v>329.63562753036433</v>
      </c>
      <c r="I38" s="168">
        <f t="shared" si="8"/>
        <v>511.2145748987854</v>
      </c>
      <c r="J38" s="168">
        <f t="shared" si="9"/>
        <v>690</v>
      </c>
      <c r="K38" s="153"/>
      <c r="L38" s="19"/>
    </row>
    <row r="39" spans="1:12" s="5" customFormat="1" ht="38.25">
      <c r="A39" s="32">
        <v>1148</v>
      </c>
      <c r="B39" s="163" t="s">
        <v>429</v>
      </c>
      <c r="C39" s="167"/>
      <c r="D39" s="168">
        <v>1800</v>
      </c>
      <c r="E39" s="168">
        <v>1800</v>
      </c>
      <c r="F39" s="173"/>
      <c r="G39" s="168">
        <f t="shared" si="6"/>
        <v>408.09716599190284</v>
      </c>
      <c r="H39" s="168">
        <f t="shared" si="7"/>
        <v>859.919028340081</v>
      </c>
      <c r="I39" s="168">
        <f t="shared" si="8"/>
        <v>1333.6032388663969</v>
      </c>
      <c r="J39" s="168">
        <f t="shared" si="9"/>
        <v>1800</v>
      </c>
      <c r="K39" s="153"/>
      <c r="L39" s="19"/>
    </row>
    <row r="40" spans="1:12" s="5" customFormat="1" ht="51">
      <c r="A40" s="32">
        <v>1149</v>
      </c>
      <c r="B40" s="163" t="s">
        <v>430</v>
      </c>
      <c r="C40" s="167"/>
      <c r="D40" s="168">
        <v>600</v>
      </c>
      <c r="E40" s="168">
        <v>600</v>
      </c>
      <c r="F40" s="173"/>
      <c r="G40" s="168">
        <f t="shared" si="6"/>
        <v>136.0323886639676</v>
      </c>
      <c r="H40" s="168">
        <f t="shared" si="7"/>
        <v>286.63967611336034</v>
      </c>
      <c r="I40" s="168">
        <f t="shared" si="8"/>
        <v>444.5344129554656</v>
      </c>
      <c r="J40" s="168">
        <f t="shared" si="9"/>
        <v>600</v>
      </c>
      <c r="K40" s="153"/>
      <c r="L40" s="19"/>
    </row>
    <row r="41" spans="1:12" s="5" customFormat="1" ht="12.75">
      <c r="A41" s="32">
        <v>1150</v>
      </c>
      <c r="B41" s="163" t="s">
        <v>431</v>
      </c>
      <c r="C41" s="167"/>
      <c r="D41" s="168">
        <f>SUM(E41:F41)</f>
        <v>0</v>
      </c>
      <c r="E41" s="168">
        <f>SUM(F41:G41)</f>
        <v>0</v>
      </c>
      <c r="F41" s="173"/>
      <c r="G41" s="173"/>
      <c r="H41" s="173"/>
      <c r="I41" s="173"/>
      <c r="J41" s="173"/>
      <c r="K41" s="153"/>
      <c r="L41" s="19"/>
    </row>
    <row r="42" spans="1:12" s="12" customFormat="1" ht="38.25">
      <c r="A42" s="26">
        <v>1150</v>
      </c>
      <c r="B42" s="169" t="s">
        <v>321</v>
      </c>
      <c r="C42" s="164">
        <v>7146</v>
      </c>
      <c r="D42" s="165">
        <f>SUM(D43)</f>
        <v>33200</v>
      </c>
      <c r="E42" s="165">
        <f>SUM(E43)</f>
        <v>33200</v>
      </c>
      <c r="F42" s="162" t="s">
        <v>173</v>
      </c>
      <c r="G42" s="165">
        <f>SUM(G43)</f>
        <v>7527.125506072874</v>
      </c>
      <c r="H42" s="165">
        <f>SUM(H43)</f>
        <v>15860.728744939268</v>
      </c>
      <c r="I42" s="165">
        <f>SUM(I43)</f>
        <v>24597.570850202424</v>
      </c>
      <c r="J42" s="165">
        <f>SUM(J43)</f>
        <v>33199.99999999999</v>
      </c>
      <c r="K42" s="153"/>
      <c r="L42" s="19"/>
    </row>
    <row r="43" spans="1:11" ht="47.25" customHeight="1">
      <c r="A43" s="25">
        <v>1151</v>
      </c>
      <c r="B43" s="166" t="s">
        <v>701</v>
      </c>
      <c r="C43" s="167"/>
      <c r="D43" s="168">
        <f>SUM(D44,D45)</f>
        <v>33200</v>
      </c>
      <c r="E43" s="168">
        <f>SUM(E44,E45)</f>
        <v>33200</v>
      </c>
      <c r="F43" s="168" t="s">
        <v>173</v>
      </c>
      <c r="G43" s="168">
        <f>E43/247*56</f>
        <v>7527.125506072874</v>
      </c>
      <c r="H43" s="168">
        <f>G43+E43/247*62</f>
        <v>15860.728744939268</v>
      </c>
      <c r="I43" s="168">
        <f>H43+E43/247*65</f>
        <v>24597.570850202424</v>
      </c>
      <c r="J43" s="168">
        <f>I43+E43/247*64</f>
        <v>33199.99999999999</v>
      </c>
      <c r="K43" s="153"/>
    </row>
    <row r="44" spans="1:12" s="5" customFormat="1" ht="123" customHeight="1">
      <c r="A44" s="33">
        <v>1152</v>
      </c>
      <c r="B44" s="177" t="s">
        <v>702</v>
      </c>
      <c r="C44" s="155"/>
      <c r="D44" s="178">
        <v>10100</v>
      </c>
      <c r="E44" s="178">
        <v>10100</v>
      </c>
      <c r="F44" s="178" t="s">
        <v>173</v>
      </c>
      <c r="G44" s="168">
        <f>E44/247*56</f>
        <v>2289.8785425101214</v>
      </c>
      <c r="H44" s="168">
        <f>G44+E44/247*62</f>
        <v>4825.101214574899</v>
      </c>
      <c r="I44" s="168">
        <f>H44+E44/247*65</f>
        <v>7482.995951417004</v>
      </c>
      <c r="J44" s="168">
        <f>I44+E44/247*64</f>
        <v>10100</v>
      </c>
      <c r="K44" s="153"/>
      <c r="L44" s="19"/>
    </row>
    <row r="45" spans="1:12" s="5" customFormat="1" ht="104.25" customHeight="1">
      <c r="A45" s="34">
        <v>1153</v>
      </c>
      <c r="B45" s="175" t="s">
        <v>500</v>
      </c>
      <c r="C45" s="167"/>
      <c r="D45" s="168">
        <v>23100</v>
      </c>
      <c r="E45" s="168">
        <v>23100</v>
      </c>
      <c r="F45" s="168" t="s">
        <v>173</v>
      </c>
      <c r="G45" s="168">
        <f>E45/247*56</f>
        <v>5237.246963562753</v>
      </c>
      <c r="H45" s="168">
        <f>G45+E45/247*62</f>
        <v>11035.627530364372</v>
      </c>
      <c r="I45" s="168">
        <f>H45+E45/247*65</f>
        <v>17114.574898785424</v>
      </c>
      <c r="J45" s="168">
        <f>I45+E45/247*64</f>
        <v>23100</v>
      </c>
      <c r="K45" s="153"/>
      <c r="L45" s="19"/>
    </row>
    <row r="46" spans="1:12" s="12" customFormat="1" ht="29.25" customHeight="1">
      <c r="A46" s="26">
        <v>1160</v>
      </c>
      <c r="B46" s="169" t="s">
        <v>710</v>
      </c>
      <c r="C46" s="161">
        <v>7161</v>
      </c>
      <c r="D46" s="165">
        <f>SUM(D47,D51)</f>
        <v>0</v>
      </c>
      <c r="E46" s="165">
        <f>SUM(E47,E51)</f>
        <v>0</v>
      </c>
      <c r="F46" s="162" t="s">
        <v>173</v>
      </c>
      <c r="G46" s="165">
        <f>SUM(G47,G51)</f>
        <v>0</v>
      </c>
      <c r="H46" s="165">
        <f>SUM(H47,H51)</f>
        <v>0</v>
      </c>
      <c r="I46" s="165">
        <f>SUM(I47,I51)</f>
        <v>0</v>
      </c>
      <c r="J46" s="165">
        <f>SUM(J47,J51)</f>
        <v>0</v>
      </c>
      <c r="K46" s="153"/>
      <c r="L46" s="19"/>
    </row>
    <row r="47" spans="1:11" ht="72" customHeight="1">
      <c r="A47" s="32">
        <v>1161</v>
      </c>
      <c r="B47" s="171" t="s">
        <v>703</v>
      </c>
      <c r="C47" s="172"/>
      <c r="D47" s="173">
        <f>SUM(D48:D50)</f>
        <v>0</v>
      </c>
      <c r="E47" s="173">
        <f>SUM(E48:E50)</f>
        <v>0</v>
      </c>
      <c r="F47" s="173" t="s">
        <v>173</v>
      </c>
      <c r="G47" s="173">
        <f>SUM(G48:G50)</f>
        <v>0</v>
      </c>
      <c r="H47" s="173">
        <f>SUM(H48:H50)</f>
        <v>0</v>
      </c>
      <c r="I47" s="173">
        <f>SUM(I48:I50)</f>
        <v>0</v>
      </c>
      <c r="J47" s="173">
        <f>SUM(J48:J50)</f>
        <v>0</v>
      </c>
      <c r="K47" s="153"/>
    </row>
    <row r="48" spans="1:12" s="5" customFormat="1" ht="25.5">
      <c r="A48" s="35">
        <v>1162</v>
      </c>
      <c r="B48" s="175" t="s">
        <v>479</v>
      </c>
      <c r="C48" s="167"/>
      <c r="D48" s="168">
        <f>SUM(E48:F48)</f>
        <v>0</v>
      </c>
      <c r="E48" s="168"/>
      <c r="F48" s="168" t="s">
        <v>173</v>
      </c>
      <c r="G48" s="179"/>
      <c r="H48" s="179"/>
      <c r="I48" s="179"/>
      <c r="J48" s="179"/>
      <c r="K48" s="153">
        <f>1045559.6+2016476.3+74905.4+185183.5</f>
        <v>3322124.8</v>
      </c>
      <c r="L48" s="19"/>
    </row>
    <row r="49" spans="1:12" s="5" customFormat="1" ht="12.75">
      <c r="A49" s="35">
        <v>1163</v>
      </c>
      <c r="B49" s="180" t="s">
        <v>322</v>
      </c>
      <c r="C49" s="167"/>
      <c r="D49" s="168">
        <f>SUM(E49:F49)</f>
        <v>0</v>
      </c>
      <c r="E49" s="179"/>
      <c r="F49" s="168" t="s">
        <v>173</v>
      </c>
      <c r="G49" s="179"/>
      <c r="H49" s="179"/>
      <c r="I49" s="179"/>
      <c r="J49" s="179"/>
      <c r="K49" s="153"/>
      <c r="L49" s="19"/>
    </row>
    <row r="50" spans="1:12" s="5" customFormat="1" ht="76.5">
      <c r="A50" s="35">
        <v>1164</v>
      </c>
      <c r="B50" s="180" t="s">
        <v>485</v>
      </c>
      <c r="C50" s="167"/>
      <c r="D50" s="168">
        <f>SUM(E50:F50)</f>
        <v>0</v>
      </c>
      <c r="E50" s="179"/>
      <c r="F50" s="168" t="s">
        <v>173</v>
      </c>
      <c r="G50" s="179"/>
      <c r="H50" s="179"/>
      <c r="I50" s="179"/>
      <c r="J50" s="179"/>
      <c r="K50" s="153"/>
      <c r="L50" s="19"/>
    </row>
    <row r="51" spans="1:12" s="5" customFormat="1" ht="89.25">
      <c r="A51" s="35">
        <v>1165</v>
      </c>
      <c r="B51" s="171" t="s">
        <v>377</v>
      </c>
      <c r="C51" s="167"/>
      <c r="D51" s="168">
        <f>SUM(E51:F51)</f>
        <v>0</v>
      </c>
      <c r="E51" s="179"/>
      <c r="F51" s="168" t="s">
        <v>173</v>
      </c>
      <c r="G51" s="179"/>
      <c r="H51" s="179"/>
      <c r="I51" s="179"/>
      <c r="J51" s="179"/>
      <c r="K51" s="153"/>
      <c r="L51" s="19"/>
    </row>
    <row r="52" spans="1:12" s="12" customFormat="1" ht="51">
      <c r="A52" s="26">
        <v>1200</v>
      </c>
      <c r="B52" s="169" t="s">
        <v>711</v>
      </c>
      <c r="C52" s="161">
        <v>7300</v>
      </c>
      <c r="D52" s="165">
        <f aca="true" t="shared" si="10" ref="D52:J52">SUM(D53,D55,D57,D59,D61,D68)</f>
        <v>2037189.8</v>
      </c>
      <c r="E52" s="165">
        <f t="shared" si="10"/>
        <v>2037189.8</v>
      </c>
      <c r="F52" s="165">
        <f t="shared" si="10"/>
        <v>0</v>
      </c>
      <c r="G52" s="165">
        <f t="shared" si="10"/>
        <v>492263.7</v>
      </c>
      <c r="H52" s="165">
        <f t="shared" si="10"/>
        <v>1001515.6</v>
      </c>
      <c r="I52" s="165">
        <f t="shared" si="10"/>
        <v>1510884.5</v>
      </c>
      <c r="J52" s="165">
        <f t="shared" si="10"/>
        <v>2037189.8</v>
      </c>
      <c r="K52" s="153"/>
      <c r="L52" s="19"/>
    </row>
    <row r="53" spans="1:12" s="12" customFormat="1" ht="55.5" customHeight="1">
      <c r="A53" s="26">
        <v>1210</v>
      </c>
      <c r="B53" s="169" t="s">
        <v>712</v>
      </c>
      <c r="C53" s="164">
        <v>7311</v>
      </c>
      <c r="D53" s="181">
        <f>SUM(D54)</f>
        <v>0</v>
      </c>
      <c r="E53" s="181">
        <f>SUM(E54)</f>
        <v>0</v>
      </c>
      <c r="F53" s="162" t="s">
        <v>173</v>
      </c>
      <c r="G53" s="181">
        <f>SUM(G54)</f>
        <v>0</v>
      </c>
      <c r="H53" s="181">
        <f>SUM(H54)</f>
        <v>0</v>
      </c>
      <c r="I53" s="181">
        <f>SUM(I54)</f>
        <v>0</v>
      </c>
      <c r="J53" s="181">
        <f>SUM(J54)</f>
        <v>0</v>
      </c>
      <c r="K53" s="153"/>
      <c r="L53" s="17"/>
    </row>
    <row r="54" spans="1:13" ht="85.5" customHeight="1">
      <c r="A54" s="25">
        <v>1211</v>
      </c>
      <c r="B54" s="171" t="s">
        <v>704</v>
      </c>
      <c r="C54" s="182"/>
      <c r="D54" s="168">
        <f>SUM(E54:F54)</f>
        <v>0</v>
      </c>
      <c r="E54" s="179"/>
      <c r="F54" s="168" t="s">
        <v>173</v>
      </c>
      <c r="G54" s="179"/>
      <c r="H54" s="179"/>
      <c r="I54" s="179"/>
      <c r="J54" s="179"/>
      <c r="K54" s="183"/>
      <c r="L54" s="83"/>
      <c r="M54" s="83"/>
    </row>
    <row r="55" spans="1:13" s="12" customFormat="1" ht="38.25">
      <c r="A55" s="26">
        <v>1220</v>
      </c>
      <c r="B55" s="169" t="s">
        <v>323</v>
      </c>
      <c r="C55" s="184">
        <v>7312</v>
      </c>
      <c r="D55" s="181">
        <f>SUM(D56)</f>
        <v>0</v>
      </c>
      <c r="E55" s="162" t="s">
        <v>173</v>
      </c>
      <c r="F55" s="181">
        <f>SUM(F56)</f>
        <v>0</v>
      </c>
      <c r="G55" s="181">
        <f>SUM(G56)</f>
        <v>0</v>
      </c>
      <c r="H55" s="181">
        <f>SUM(H56)</f>
        <v>0</v>
      </c>
      <c r="I55" s="181">
        <f>SUM(I56)</f>
        <v>0</v>
      </c>
      <c r="J55" s="181">
        <f>SUM(J56)</f>
        <v>0</v>
      </c>
      <c r="K55" s="183"/>
      <c r="L55" s="83"/>
      <c r="M55" s="83"/>
    </row>
    <row r="56" spans="1:13" ht="93" customHeight="1">
      <c r="A56" s="34">
        <v>1221</v>
      </c>
      <c r="B56" s="171" t="s">
        <v>480</v>
      </c>
      <c r="C56" s="182"/>
      <c r="D56" s="168">
        <f>SUM(E56:F56)</f>
        <v>0</v>
      </c>
      <c r="E56" s="168" t="s">
        <v>173</v>
      </c>
      <c r="F56" s="168">
        <v>0</v>
      </c>
      <c r="G56" s="168"/>
      <c r="H56" s="168"/>
      <c r="I56" s="168"/>
      <c r="J56" s="168"/>
      <c r="K56" s="183"/>
      <c r="L56" s="83"/>
      <c r="M56" s="83"/>
    </row>
    <row r="57" spans="1:12" s="12" customFormat="1" ht="45.75" customHeight="1">
      <c r="A57" s="26">
        <v>1230</v>
      </c>
      <c r="B57" s="169" t="s">
        <v>324</v>
      </c>
      <c r="C57" s="184">
        <v>7321</v>
      </c>
      <c r="D57" s="181">
        <f>SUM(D58)</f>
        <v>0</v>
      </c>
      <c r="E57" s="181">
        <f>SUM(E58)</f>
        <v>0</v>
      </c>
      <c r="F57" s="162" t="s">
        <v>173</v>
      </c>
      <c r="G57" s="181">
        <f>SUM(G58)</f>
        <v>0</v>
      </c>
      <c r="H57" s="181">
        <f>SUM(H58)</f>
        <v>0</v>
      </c>
      <c r="I57" s="181">
        <f>SUM(I58)</f>
        <v>0</v>
      </c>
      <c r="J57" s="181">
        <f>SUM(J58)</f>
        <v>0</v>
      </c>
      <c r="K57" s="153"/>
      <c r="L57" s="19"/>
    </row>
    <row r="58" spans="1:13" ht="84.75" customHeight="1">
      <c r="A58" s="25">
        <v>1231</v>
      </c>
      <c r="B58" s="166" t="s">
        <v>705</v>
      </c>
      <c r="C58" s="182"/>
      <c r="D58" s="168">
        <f>SUM(E58:F58)</f>
        <v>0</v>
      </c>
      <c r="E58" s="179"/>
      <c r="F58" s="168" t="s">
        <v>173</v>
      </c>
      <c r="G58" s="179"/>
      <c r="H58" s="179"/>
      <c r="I58" s="179"/>
      <c r="J58" s="179"/>
      <c r="K58" s="183"/>
      <c r="L58" s="83"/>
      <c r="M58" s="83"/>
    </row>
    <row r="59" spans="1:13" s="12" customFormat="1" ht="51">
      <c r="A59" s="47">
        <v>1240</v>
      </c>
      <c r="B59" s="185" t="s">
        <v>325</v>
      </c>
      <c r="C59" s="186">
        <v>7322</v>
      </c>
      <c r="D59" s="181">
        <f>SUM(D60)</f>
        <v>0</v>
      </c>
      <c r="E59" s="181" t="s">
        <v>173</v>
      </c>
      <c r="F59" s="181">
        <f>SUM(F60)</f>
        <v>0</v>
      </c>
      <c r="G59" s="181">
        <f>SUM(G60)</f>
        <v>0</v>
      </c>
      <c r="H59" s="181">
        <f>SUM(H60)</f>
        <v>0</v>
      </c>
      <c r="I59" s="181">
        <f>SUM(I60)</f>
        <v>0</v>
      </c>
      <c r="J59" s="181">
        <f>SUM(J60)</f>
        <v>0</v>
      </c>
      <c r="K59" s="183"/>
      <c r="L59" s="83"/>
      <c r="M59" s="83"/>
    </row>
    <row r="60" spans="1:13" ht="83.25" customHeight="1">
      <c r="A60" s="25">
        <v>1241</v>
      </c>
      <c r="B60" s="166" t="s">
        <v>706</v>
      </c>
      <c r="C60" s="182"/>
      <c r="D60" s="168">
        <f>SUM(E60:F60)</f>
        <v>0</v>
      </c>
      <c r="E60" s="168" t="s">
        <v>173</v>
      </c>
      <c r="F60" s="179">
        <v>0</v>
      </c>
      <c r="G60" s="168"/>
      <c r="H60" s="168"/>
      <c r="I60" s="168"/>
      <c r="J60" s="168"/>
      <c r="K60" s="183"/>
      <c r="L60" s="83"/>
      <c r="M60" s="83"/>
    </row>
    <row r="61" spans="1:12" s="12" customFormat="1" ht="69" customHeight="1">
      <c r="A61" s="47">
        <v>1250</v>
      </c>
      <c r="B61" s="185" t="s">
        <v>713</v>
      </c>
      <c r="C61" s="170">
        <v>7331</v>
      </c>
      <c r="D61" s="187">
        <f>SUM(D62,D63,D66,D67)</f>
        <v>2037189.8</v>
      </c>
      <c r="E61" s="187">
        <f>SUM(E62,E63,E66,E67)</f>
        <v>2037189.8</v>
      </c>
      <c r="F61" s="181" t="s">
        <v>173</v>
      </c>
      <c r="G61" s="187">
        <f>SUM(G62,G63,G66,G67)</f>
        <v>492263.7</v>
      </c>
      <c r="H61" s="187">
        <f>SUM(H62,H63,H66,H67)</f>
        <v>1001515.6</v>
      </c>
      <c r="I61" s="187">
        <f>SUM(I62,I63,I66,I67)</f>
        <v>1510884.5</v>
      </c>
      <c r="J61" s="187">
        <f>SUM(J62,J63,J66,J67)</f>
        <v>2037189.8</v>
      </c>
      <c r="K61" s="153"/>
      <c r="L61" s="19"/>
    </row>
    <row r="62" spans="1:11" ht="51">
      <c r="A62" s="25">
        <v>1251</v>
      </c>
      <c r="B62" s="166" t="s">
        <v>481</v>
      </c>
      <c r="C62" s="167"/>
      <c r="D62" s="168">
        <v>1866835.1</v>
      </c>
      <c r="E62" s="168">
        <v>1866835.1</v>
      </c>
      <c r="F62" s="168" t="s">
        <v>173</v>
      </c>
      <c r="G62" s="168">
        <v>466707.7</v>
      </c>
      <c r="H62" s="168">
        <v>933415.6</v>
      </c>
      <c r="I62" s="168">
        <v>1400124.5</v>
      </c>
      <c r="J62" s="168">
        <f>D62</f>
        <v>1866835.1</v>
      </c>
      <c r="K62" s="153"/>
    </row>
    <row r="63" spans="1:11" ht="25.5">
      <c r="A63" s="25">
        <v>1254</v>
      </c>
      <c r="B63" s="166" t="s">
        <v>486</v>
      </c>
      <c r="C63" s="182"/>
      <c r="D63" s="168">
        <v>170354.7</v>
      </c>
      <c r="E63" s="168">
        <f>D63</f>
        <v>170354.7</v>
      </c>
      <c r="F63" s="168" t="s">
        <v>173</v>
      </c>
      <c r="G63" s="168">
        <v>25556</v>
      </c>
      <c r="H63" s="168">
        <v>68100</v>
      </c>
      <c r="I63" s="168">
        <v>110760</v>
      </c>
      <c r="J63" s="168">
        <v>170354.7</v>
      </c>
      <c r="K63" s="153"/>
    </row>
    <row r="64" spans="1:11" ht="76.5">
      <c r="A64" s="25">
        <v>1255</v>
      </c>
      <c r="B64" s="175" t="s">
        <v>482</v>
      </c>
      <c r="C64" s="167"/>
      <c r="D64" s="168">
        <f>SUM(E64:F64)</f>
        <v>0</v>
      </c>
      <c r="E64" s="168"/>
      <c r="F64" s="168" t="s">
        <v>173</v>
      </c>
      <c r="G64" s="179"/>
      <c r="H64" s="179"/>
      <c r="I64" s="179"/>
      <c r="J64" s="179"/>
      <c r="K64" s="153"/>
    </row>
    <row r="65" spans="1:11" ht="24.75" customHeight="1">
      <c r="A65" s="25">
        <v>1256</v>
      </c>
      <c r="B65" s="176" t="s">
        <v>236</v>
      </c>
      <c r="C65" s="167"/>
      <c r="D65" s="168">
        <f>SUM(E65:F65)</f>
        <v>0</v>
      </c>
      <c r="E65" s="179"/>
      <c r="F65" s="168" t="s">
        <v>173</v>
      </c>
      <c r="G65" s="179"/>
      <c r="H65" s="179"/>
      <c r="I65" s="179"/>
      <c r="J65" s="179"/>
      <c r="K65" s="153"/>
    </row>
    <row r="66" spans="1:11" ht="38.25">
      <c r="A66" s="25">
        <v>1257</v>
      </c>
      <c r="B66" s="166" t="s">
        <v>82</v>
      </c>
      <c r="C66" s="182"/>
      <c r="D66" s="168">
        <f>SUM(E66:F66)</f>
        <v>0</v>
      </c>
      <c r="E66" s="179"/>
      <c r="F66" s="168" t="s">
        <v>173</v>
      </c>
      <c r="G66" s="179"/>
      <c r="H66" s="179"/>
      <c r="I66" s="179"/>
      <c r="J66" s="179"/>
      <c r="K66" s="153"/>
    </row>
    <row r="67" spans="1:11" ht="51">
      <c r="A67" s="25">
        <v>1258</v>
      </c>
      <c r="B67" s="166" t="s">
        <v>281</v>
      </c>
      <c r="C67" s="182"/>
      <c r="D67" s="168">
        <f>SUM(E67:F67)</f>
        <v>0</v>
      </c>
      <c r="E67" s="179"/>
      <c r="F67" s="168" t="s">
        <v>173</v>
      </c>
      <c r="G67" s="179"/>
      <c r="H67" s="179"/>
      <c r="I67" s="179"/>
      <c r="J67" s="179"/>
      <c r="K67" s="153"/>
    </row>
    <row r="68" spans="1:13" s="12" customFormat="1" ht="51">
      <c r="A68" s="47">
        <v>1260</v>
      </c>
      <c r="B68" s="185" t="s">
        <v>483</v>
      </c>
      <c r="C68" s="170">
        <v>7332</v>
      </c>
      <c r="D68" s="165">
        <f>SUM(D69:D70)</f>
        <v>0</v>
      </c>
      <c r="E68" s="181" t="s">
        <v>173</v>
      </c>
      <c r="F68" s="165">
        <f>SUM(F69:F70)</f>
        <v>0</v>
      </c>
      <c r="G68" s="165">
        <f>SUM(G69:G70)</f>
        <v>0</v>
      </c>
      <c r="H68" s="165">
        <f>SUM(H69:H70)</f>
        <v>0</v>
      </c>
      <c r="I68" s="165">
        <f>SUM(I69:I70)</f>
        <v>0</v>
      </c>
      <c r="J68" s="165">
        <f>SUM(J69:J70)</f>
        <v>0</v>
      </c>
      <c r="K68" s="183"/>
      <c r="L68" s="83"/>
      <c r="M68" s="83"/>
    </row>
    <row r="69" spans="1:13" ht="52.5" customHeight="1">
      <c r="A69" s="25">
        <v>1261</v>
      </c>
      <c r="B69" s="166" t="s">
        <v>687</v>
      </c>
      <c r="C69" s="182"/>
      <c r="D69" s="168">
        <f>SUM(E69:F69)</f>
        <v>0</v>
      </c>
      <c r="E69" s="168" t="s">
        <v>173</v>
      </c>
      <c r="F69" s="168">
        <v>0</v>
      </c>
      <c r="G69" s="168"/>
      <c r="H69" s="168"/>
      <c r="I69" s="168"/>
      <c r="J69" s="168"/>
      <c r="K69" s="183"/>
      <c r="L69" s="83"/>
      <c r="M69" s="83"/>
    </row>
    <row r="70" spans="1:11" ht="48" customHeight="1">
      <c r="A70" s="25">
        <v>1262</v>
      </c>
      <c r="B70" s="166" t="s">
        <v>282</v>
      </c>
      <c r="C70" s="182"/>
      <c r="D70" s="168">
        <f>SUM(E70:F70)</f>
        <v>0</v>
      </c>
      <c r="E70" s="168" t="s">
        <v>173</v>
      </c>
      <c r="F70" s="168">
        <v>0</v>
      </c>
      <c r="G70" s="168"/>
      <c r="H70" s="168"/>
      <c r="I70" s="168"/>
      <c r="J70" s="168"/>
      <c r="K70" s="153"/>
    </row>
    <row r="71" spans="1:13" s="12" customFormat="1" ht="54.75" customHeight="1">
      <c r="A71" s="48" t="s">
        <v>169</v>
      </c>
      <c r="B71" s="185" t="s">
        <v>714</v>
      </c>
      <c r="C71" s="170">
        <v>7400</v>
      </c>
      <c r="D71" s="165">
        <f aca="true" t="shared" si="11" ref="D71:J71">SUM(D72,D74,D76,D81,D85,D88,D91,D94,D97)</f>
        <v>499269.30000000005</v>
      </c>
      <c r="E71" s="165">
        <f t="shared" si="11"/>
        <v>499269.30000000005</v>
      </c>
      <c r="F71" s="165">
        <f t="shared" si="11"/>
        <v>0</v>
      </c>
      <c r="G71" s="165">
        <f t="shared" si="11"/>
        <v>113194.65910931175</v>
      </c>
      <c r="H71" s="165">
        <f t="shared" si="11"/>
        <v>238517.31740890688</v>
      </c>
      <c r="I71" s="165">
        <f t="shared" si="11"/>
        <v>369903.97530364373</v>
      </c>
      <c r="J71" s="165">
        <f t="shared" si="11"/>
        <v>499269.30000000005</v>
      </c>
      <c r="K71" s="183"/>
      <c r="L71" s="83"/>
      <c r="M71" s="83"/>
    </row>
    <row r="72" spans="1:13" s="12" customFormat="1" ht="35.25" customHeight="1">
      <c r="A72" s="48" t="s">
        <v>576</v>
      </c>
      <c r="B72" s="185" t="s">
        <v>715</v>
      </c>
      <c r="C72" s="170">
        <v>7411</v>
      </c>
      <c r="D72" s="165">
        <f>SUM(D73)</f>
        <v>0</v>
      </c>
      <c r="E72" s="181" t="s">
        <v>173</v>
      </c>
      <c r="F72" s="165">
        <f>SUM(F73)</f>
        <v>0</v>
      </c>
      <c r="G72" s="165">
        <f>SUM(G73)</f>
        <v>0</v>
      </c>
      <c r="H72" s="165">
        <f>SUM(H73)</f>
        <v>0</v>
      </c>
      <c r="I72" s="165">
        <f>SUM(I73)</f>
        <v>0</v>
      </c>
      <c r="J72" s="165">
        <f>SUM(J73)</f>
        <v>0</v>
      </c>
      <c r="K72" s="183"/>
      <c r="L72" s="83"/>
      <c r="M72" s="83"/>
    </row>
    <row r="73" spans="1:13" ht="80.25" customHeight="1">
      <c r="A73" s="13" t="s">
        <v>346</v>
      </c>
      <c r="B73" s="166" t="s">
        <v>690</v>
      </c>
      <c r="C73" s="182"/>
      <c r="D73" s="168">
        <f aca="true" t="shared" si="12" ref="D73:D79">SUM(E73:F73)</f>
        <v>0</v>
      </c>
      <c r="E73" s="168" t="s">
        <v>173</v>
      </c>
      <c r="F73" s="168">
        <v>0</v>
      </c>
      <c r="G73" s="168"/>
      <c r="H73" s="168"/>
      <c r="I73" s="168"/>
      <c r="J73" s="168"/>
      <c r="K73" s="183"/>
      <c r="L73" s="83"/>
      <c r="M73" s="83"/>
    </row>
    <row r="74" spans="1:12" s="12" customFormat="1" ht="12.75">
      <c r="A74" s="48" t="s">
        <v>347</v>
      </c>
      <c r="B74" s="185" t="s">
        <v>326</v>
      </c>
      <c r="C74" s="170">
        <v>7412</v>
      </c>
      <c r="D74" s="165">
        <f>SUM(D75)</f>
        <v>0</v>
      </c>
      <c r="E74" s="165">
        <f>SUM(E75)</f>
        <v>0</v>
      </c>
      <c r="F74" s="181" t="s">
        <v>173</v>
      </c>
      <c r="G74" s="165">
        <f>SUM(G75)</f>
        <v>0</v>
      </c>
      <c r="H74" s="165">
        <f>SUM(H75)</f>
        <v>0</v>
      </c>
      <c r="I74" s="165">
        <f>SUM(I75)</f>
        <v>0</v>
      </c>
      <c r="J74" s="165">
        <f>SUM(J75)</f>
        <v>0</v>
      </c>
      <c r="K74" s="153"/>
      <c r="L74" s="19"/>
    </row>
    <row r="75" spans="1:11" ht="63.75">
      <c r="A75" s="13" t="s">
        <v>348</v>
      </c>
      <c r="B75" s="166" t="s">
        <v>688</v>
      </c>
      <c r="C75" s="182"/>
      <c r="D75" s="168">
        <f t="shared" si="12"/>
        <v>0</v>
      </c>
      <c r="E75" s="168"/>
      <c r="F75" s="168" t="s">
        <v>173</v>
      </c>
      <c r="G75" s="179"/>
      <c r="H75" s="179"/>
      <c r="I75" s="179"/>
      <c r="J75" s="179"/>
      <c r="K75" s="153"/>
    </row>
    <row r="76" spans="1:12" s="12" customFormat="1" ht="38.25">
      <c r="A76" s="48" t="s">
        <v>349</v>
      </c>
      <c r="B76" s="185" t="s">
        <v>716</v>
      </c>
      <c r="C76" s="170">
        <v>7415</v>
      </c>
      <c r="D76" s="165">
        <f>SUM(D77:D80)</f>
        <v>148313.2</v>
      </c>
      <c r="E76" s="165">
        <f>SUM(E77:E80)</f>
        <v>148313.2</v>
      </c>
      <c r="F76" s="181" t="s">
        <v>173</v>
      </c>
      <c r="G76" s="165">
        <f>SUM(G77:G80)</f>
        <v>33625.66477732794</v>
      </c>
      <c r="H76" s="165">
        <f>SUM(H77:H80)</f>
        <v>70854.07935222672</v>
      </c>
      <c r="I76" s="165">
        <f>SUM(I77:I80)</f>
        <v>109883.86882591093</v>
      </c>
      <c r="J76" s="165">
        <f>SUM(J77:J80)</f>
        <v>148313.2</v>
      </c>
      <c r="K76" s="153"/>
      <c r="L76" s="19"/>
    </row>
    <row r="77" spans="1:11" ht="43.5" customHeight="1">
      <c r="A77" s="13" t="s">
        <v>350</v>
      </c>
      <c r="B77" s="166" t="s">
        <v>689</v>
      </c>
      <c r="C77" s="182"/>
      <c r="D77" s="168">
        <v>121363.1</v>
      </c>
      <c r="E77" s="168">
        <v>121363.1</v>
      </c>
      <c r="F77" s="168" t="s">
        <v>173</v>
      </c>
      <c r="G77" s="168">
        <f>E77/247*56</f>
        <v>27515.520647773283</v>
      </c>
      <c r="H77" s="168">
        <f>G77+E77/247*62</f>
        <v>57979.13279352227</v>
      </c>
      <c r="I77" s="168">
        <f>H77+E77/247*65</f>
        <v>89916.79068825912</v>
      </c>
      <c r="J77" s="168">
        <f>I77+E77/247*64</f>
        <v>121363.1</v>
      </c>
      <c r="K77" s="153"/>
    </row>
    <row r="78" spans="1:11" ht="42" customHeight="1">
      <c r="A78" s="13" t="s">
        <v>351</v>
      </c>
      <c r="B78" s="166" t="s">
        <v>506</v>
      </c>
      <c r="C78" s="182"/>
      <c r="D78" s="168">
        <f t="shared" si="12"/>
        <v>0</v>
      </c>
      <c r="E78" s="168"/>
      <c r="F78" s="168" t="s">
        <v>173</v>
      </c>
      <c r="G78" s="168"/>
      <c r="H78" s="168"/>
      <c r="I78" s="168"/>
      <c r="J78" s="168"/>
      <c r="K78" s="153"/>
    </row>
    <row r="79" spans="1:11" ht="55.5" customHeight="1">
      <c r="A79" s="13" t="s">
        <v>352</v>
      </c>
      <c r="B79" s="166" t="s">
        <v>327</v>
      </c>
      <c r="C79" s="182"/>
      <c r="D79" s="168">
        <f t="shared" si="12"/>
        <v>0</v>
      </c>
      <c r="E79" s="168"/>
      <c r="F79" s="168" t="s">
        <v>173</v>
      </c>
      <c r="G79" s="168"/>
      <c r="H79" s="168"/>
      <c r="I79" s="168"/>
      <c r="J79" s="168"/>
      <c r="K79" s="153"/>
    </row>
    <row r="80" spans="1:11" ht="18" customHeight="1">
      <c r="A80" s="9" t="s">
        <v>284</v>
      </c>
      <c r="B80" s="166" t="s">
        <v>328</v>
      </c>
      <c r="C80" s="182"/>
      <c r="D80" s="168">
        <v>26950.1</v>
      </c>
      <c r="E80" s="168">
        <v>26950.1</v>
      </c>
      <c r="F80" s="168" t="s">
        <v>173</v>
      </c>
      <c r="G80" s="168">
        <f>E80/247*56</f>
        <v>6110.144129554656</v>
      </c>
      <c r="H80" s="168">
        <f>G80+E80/247*62</f>
        <v>12874.946558704452</v>
      </c>
      <c r="I80" s="168">
        <f>H80+E80/247*65</f>
        <v>19967.07813765182</v>
      </c>
      <c r="J80" s="168">
        <f>I80+E80/247*64</f>
        <v>26950.1</v>
      </c>
      <c r="K80" s="153"/>
    </row>
    <row r="81" spans="1:12" s="12" customFormat="1" ht="55.5" customHeight="1">
      <c r="A81" s="48" t="s">
        <v>285</v>
      </c>
      <c r="B81" s="185" t="s">
        <v>717</v>
      </c>
      <c r="C81" s="170">
        <v>7421</v>
      </c>
      <c r="D81" s="165">
        <f>SUM(D82:D84)</f>
        <v>104905.4</v>
      </c>
      <c r="E81" s="165">
        <f>SUM(E82:E84)</f>
        <v>104905.4</v>
      </c>
      <c r="F81" s="181" t="s">
        <v>173</v>
      </c>
      <c r="G81" s="165">
        <f>SUM(G82:G84)</f>
        <v>23784.220242914977</v>
      </c>
      <c r="H81" s="165">
        <f>SUM(H82:H84)</f>
        <v>50116.74979757085</v>
      </c>
      <c r="I81" s="165">
        <f>SUM(I82:I84)</f>
        <v>77723.43400809716</v>
      </c>
      <c r="J81" s="165">
        <f>SUM(J82:J84)</f>
        <v>104905.4</v>
      </c>
      <c r="K81" s="153"/>
      <c r="L81" s="19"/>
    </row>
    <row r="82" spans="1:11" ht="127.5">
      <c r="A82" s="13" t="s">
        <v>286</v>
      </c>
      <c r="B82" s="166" t="s">
        <v>691</v>
      </c>
      <c r="C82" s="182"/>
      <c r="D82" s="168">
        <f>SUM(E82:F82)</f>
        <v>0</v>
      </c>
      <c r="E82" s="168"/>
      <c r="F82" s="168" t="s">
        <v>173</v>
      </c>
      <c r="G82" s="179"/>
      <c r="H82" s="179"/>
      <c r="I82" s="179"/>
      <c r="J82" s="179"/>
      <c r="K82" s="153"/>
    </row>
    <row r="83" spans="1:12" s="12" customFormat="1" ht="76.5">
      <c r="A83" s="13" t="s">
        <v>83</v>
      </c>
      <c r="B83" s="166" t="s">
        <v>507</v>
      </c>
      <c r="C83" s="167"/>
      <c r="D83" s="168">
        <v>74905.4</v>
      </c>
      <c r="E83" s="168">
        <v>74905.4</v>
      </c>
      <c r="F83" s="168" t="s">
        <v>173</v>
      </c>
      <c r="G83" s="179">
        <f>E83/247*56</f>
        <v>16982.600809716598</v>
      </c>
      <c r="H83" s="179">
        <f>G83+E83/247*62</f>
        <v>35784.76599190283</v>
      </c>
      <c r="I83" s="179">
        <f>H83+E83/247*65</f>
        <v>55496.713360323876</v>
      </c>
      <c r="J83" s="179">
        <f>I83+E83/247*64</f>
        <v>74905.4</v>
      </c>
      <c r="K83" s="153"/>
      <c r="L83" s="19"/>
    </row>
    <row r="84" spans="1:12" s="12" customFormat="1" ht="76.5">
      <c r="A84" s="9" t="s">
        <v>487</v>
      </c>
      <c r="B84" s="188" t="s">
        <v>488</v>
      </c>
      <c r="C84" s="167"/>
      <c r="D84" s="168">
        <v>30000</v>
      </c>
      <c r="E84" s="168">
        <v>30000</v>
      </c>
      <c r="F84" s="168" t="s">
        <v>173</v>
      </c>
      <c r="G84" s="179">
        <f>E84/247*56</f>
        <v>6801.619433198381</v>
      </c>
      <c r="H84" s="179">
        <f>G84+E84/247*62</f>
        <v>14331.983805668016</v>
      </c>
      <c r="I84" s="179">
        <f>H84+E84/247*65</f>
        <v>22226.72064777328</v>
      </c>
      <c r="J84" s="179">
        <f>I84+E84/247*64</f>
        <v>30000</v>
      </c>
      <c r="K84" s="153"/>
      <c r="L84" s="19"/>
    </row>
    <row r="85" spans="1:12" s="12" customFormat="1" ht="26.25" customHeight="1">
      <c r="A85" s="48" t="s">
        <v>353</v>
      </c>
      <c r="B85" s="185" t="s">
        <v>718</v>
      </c>
      <c r="C85" s="170">
        <v>7422</v>
      </c>
      <c r="D85" s="165">
        <f>SUM(D86:D87)</f>
        <v>226050.7</v>
      </c>
      <c r="E85" s="187">
        <f>SUM(E86:E87)</f>
        <v>226050.7</v>
      </c>
      <c r="F85" s="181" t="s">
        <v>173</v>
      </c>
      <c r="G85" s="187">
        <f>SUM(G86:G87)</f>
        <v>51250.36113360325</v>
      </c>
      <c r="H85" s="187">
        <f>SUM(H86:H87)</f>
        <v>107991.83238866397</v>
      </c>
      <c r="I85" s="187">
        <f>SUM(I86:I87)</f>
        <v>167478.85870445345</v>
      </c>
      <c r="J85" s="187">
        <f>SUM(J86:J87)</f>
        <v>226050.7</v>
      </c>
      <c r="K85" s="153"/>
      <c r="L85" s="19"/>
    </row>
    <row r="86" spans="1:12" s="12" customFormat="1" ht="48.75" customHeight="1">
      <c r="A86" s="13" t="s">
        <v>354</v>
      </c>
      <c r="B86" s="166" t="s">
        <v>484</v>
      </c>
      <c r="C86" s="185"/>
      <c r="D86" s="168">
        <v>196550.7</v>
      </c>
      <c r="E86" s="168">
        <v>196550.7</v>
      </c>
      <c r="F86" s="168" t="s">
        <v>173</v>
      </c>
      <c r="G86" s="168">
        <f>E86/247*56</f>
        <v>44562.102024291504</v>
      </c>
      <c r="H86" s="168">
        <f>G86+E86/247*62</f>
        <v>93898.71497975709</v>
      </c>
      <c r="I86" s="168">
        <f>H86+E86/247*65</f>
        <v>145622.58340080973</v>
      </c>
      <c r="J86" s="168">
        <f>I86+E86/247*64</f>
        <v>196550.7</v>
      </c>
      <c r="K86" s="153"/>
      <c r="L86" s="19"/>
    </row>
    <row r="87" spans="1:11" ht="51">
      <c r="A87" s="15" t="s">
        <v>355</v>
      </c>
      <c r="B87" s="189" t="s">
        <v>329</v>
      </c>
      <c r="C87" s="155"/>
      <c r="D87" s="168">
        <v>29500</v>
      </c>
      <c r="E87" s="168">
        <v>29500</v>
      </c>
      <c r="F87" s="178" t="s">
        <v>173</v>
      </c>
      <c r="G87" s="168">
        <f>E87/247*56</f>
        <v>6688.259109311741</v>
      </c>
      <c r="H87" s="168">
        <f>G87+E87/247*62</f>
        <v>14093.117408906883</v>
      </c>
      <c r="I87" s="168">
        <f>H87+E87/247*65</f>
        <v>21856.275303643724</v>
      </c>
      <c r="J87" s="168">
        <f>I87+E87/247*64</f>
        <v>29500</v>
      </c>
      <c r="K87" s="153"/>
    </row>
    <row r="88" spans="1:12" s="12" customFormat="1" ht="38.25">
      <c r="A88" s="11" t="s">
        <v>356</v>
      </c>
      <c r="B88" s="169" t="s">
        <v>719</v>
      </c>
      <c r="C88" s="164">
        <v>7431</v>
      </c>
      <c r="D88" s="165">
        <f>SUM(D89:D90)</f>
        <v>12500</v>
      </c>
      <c r="E88" s="165">
        <f>SUM(E89:E90)</f>
        <v>12500</v>
      </c>
      <c r="F88" s="162" t="s">
        <v>173</v>
      </c>
      <c r="G88" s="165">
        <f>SUM(G89:G90)</f>
        <v>2834.008097165992</v>
      </c>
      <c r="H88" s="165">
        <f>SUM(H89:H90)</f>
        <v>5971.65991902834</v>
      </c>
      <c r="I88" s="165">
        <f>SUM(I89:I90)</f>
        <v>9261.133603238866</v>
      </c>
      <c r="J88" s="165">
        <f>SUM(J89:J90)</f>
        <v>12500</v>
      </c>
      <c r="K88" s="153"/>
      <c r="L88" s="19"/>
    </row>
    <row r="89" spans="1:11" ht="70.5" customHeight="1">
      <c r="A89" s="13" t="s">
        <v>357</v>
      </c>
      <c r="B89" s="171" t="s">
        <v>694</v>
      </c>
      <c r="C89" s="182"/>
      <c r="D89" s="168">
        <v>12500</v>
      </c>
      <c r="E89" s="168">
        <v>12500</v>
      </c>
      <c r="F89" s="168" t="s">
        <v>173</v>
      </c>
      <c r="G89" s="168">
        <f>E89/247*56</f>
        <v>2834.008097165992</v>
      </c>
      <c r="H89" s="168">
        <f>G89+E89/247*62</f>
        <v>5971.65991902834</v>
      </c>
      <c r="I89" s="168">
        <f>H89+E89/247*65</f>
        <v>9261.133603238866</v>
      </c>
      <c r="J89" s="168">
        <f>I89+E89/247*64</f>
        <v>12500</v>
      </c>
      <c r="K89" s="153"/>
    </row>
    <row r="90" spans="1:12" s="12" customFormat="1" ht="51">
      <c r="A90" s="13" t="s">
        <v>358</v>
      </c>
      <c r="B90" s="171" t="s">
        <v>84</v>
      </c>
      <c r="C90" s="182"/>
      <c r="D90" s="190"/>
      <c r="E90" s="168"/>
      <c r="F90" s="168" t="s">
        <v>173</v>
      </c>
      <c r="G90" s="179"/>
      <c r="H90" s="179"/>
      <c r="I90" s="179"/>
      <c r="J90" s="179"/>
      <c r="K90" s="153"/>
      <c r="L90" s="19"/>
    </row>
    <row r="91" spans="1:12" s="12" customFormat="1" ht="37.5" customHeight="1">
      <c r="A91" s="11" t="s">
        <v>359</v>
      </c>
      <c r="B91" s="169" t="s">
        <v>720</v>
      </c>
      <c r="C91" s="164">
        <v>7441</v>
      </c>
      <c r="D91" s="165">
        <f>SUM(D92:D93)</f>
        <v>0</v>
      </c>
      <c r="E91" s="165">
        <f>SUM(E92:E93)</f>
        <v>0</v>
      </c>
      <c r="F91" s="162" t="s">
        <v>173</v>
      </c>
      <c r="G91" s="165">
        <f>SUM(G92:G93)</f>
        <v>0</v>
      </c>
      <c r="H91" s="165">
        <f>SUM(H92:H93)</f>
        <v>0</v>
      </c>
      <c r="I91" s="165">
        <f>SUM(I92:I93)</f>
        <v>0</v>
      </c>
      <c r="J91" s="165">
        <f>SUM(J92:J93)</f>
        <v>0</v>
      </c>
      <c r="K91" s="153"/>
      <c r="L91" s="19"/>
    </row>
    <row r="92" spans="1:12" s="12" customFormat="1" ht="149.25" customHeight="1">
      <c r="A92" s="10" t="s">
        <v>360</v>
      </c>
      <c r="B92" s="166" t="s">
        <v>692</v>
      </c>
      <c r="C92" s="182"/>
      <c r="D92" s="168">
        <f>SUM(E92:F92)</f>
        <v>0</v>
      </c>
      <c r="E92" s="173"/>
      <c r="F92" s="168" t="s">
        <v>173</v>
      </c>
      <c r="G92" s="173"/>
      <c r="H92" s="173"/>
      <c r="I92" s="173"/>
      <c r="J92" s="173"/>
      <c r="K92" s="153"/>
      <c r="L92" s="19"/>
    </row>
    <row r="93" spans="1:12" s="12" customFormat="1" ht="131.25" customHeight="1">
      <c r="A93" s="9" t="s">
        <v>489</v>
      </c>
      <c r="B93" s="166" t="s">
        <v>0</v>
      </c>
      <c r="C93" s="191"/>
      <c r="D93" s="168">
        <f>SUM(E93:F93)</f>
        <v>0</v>
      </c>
      <c r="E93" s="173"/>
      <c r="F93" s="168" t="s">
        <v>173</v>
      </c>
      <c r="G93" s="192"/>
      <c r="H93" s="192"/>
      <c r="I93" s="192"/>
      <c r="J93" s="192"/>
      <c r="K93" s="153"/>
      <c r="L93" s="19"/>
    </row>
    <row r="94" spans="1:12" s="12" customFormat="1" ht="26.25" customHeight="1">
      <c r="A94" s="11" t="s">
        <v>361</v>
      </c>
      <c r="B94" s="169" t="s">
        <v>721</v>
      </c>
      <c r="C94" s="164">
        <v>7442</v>
      </c>
      <c r="D94" s="165">
        <f>SUM(D95:D96)</f>
        <v>0</v>
      </c>
      <c r="E94" s="162" t="s">
        <v>173</v>
      </c>
      <c r="F94" s="165">
        <f>SUM(F95:F96)</f>
        <v>0</v>
      </c>
      <c r="G94" s="162"/>
      <c r="H94" s="162"/>
      <c r="I94" s="162"/>
      <c r="J94" s="162"/>
      <c r="K94" s="153"/>
      <c r="L94" s="19"/>
    </row>
    <row r="95" spans="1:11" ht="155.25" customHeight="1">
      <c r="A95" s="13" t="s">
        <v>362</v>
      </c>
      <c r="B95" s="193" t="s">
        <v>695</v>
      </c>
      <c r="C95" s="182"/>
      <c r="D95" s="168">
        <f>SUM(E95:F95)</f>
        <v>0</v>
      </c>
      <c r="E95" s="168" t="s">
        <v>173</v>
      </c>
      <c r="F95" s="168">
        <v>0</v>
      </c>
      <c r="G95" s="168"/>
      <c r="H95" s="168"/>
      <c r="I95" s="168"/>
      <c r="J95" s="168"/>
      <c r="K95" s="153"/>
    </row>
    <row r="96" spans="1:12" s="12" customFormat="1" ht="140.25">
      <c r="A96" s="13" t="s">
        <v>363</v>
      </c>
      <c r="B96" s="171" t="s">
        <v>330</v>
      </c>
      <c r="C96" s="182"/>
      <c r="D96" s="168">
        <f>SUM(E96:F96)</f>
        <v>0</v>
      </c>
      <c r="E96" s="168" t="s">
        <v>173</v>
      </c>
      <c r="F96" s="168">
        <v>0</v>
      </c>
      <c r="G96" s="168"/>
      <c r="H96" s="168"/>
      <c r="I96" s="168"/>
      <c r="J96" s="168"/>
      <c r="K96" s="153"/>
      <c r="L96" s="19"/>
    </row>
    <row r="97" spans="1:12" s="12" customFormat="1" ht="25.5">
      <c r="A97" s="51" t="s">
        <v>85</v>
      </c>
      <c r="B97" s="169" t="s">
        <v>722</v>
      </c>
      <c r="C97" s="164">
        <v>7452</v>
      </c>
      <c r="D97" s="165">
        <f>D98+D100</f>
        <v>7500</v>
      </c>
      <c r="E97" s="165">
        <f>E100</f>
        <v>7500</v>
      </c>
      <c r="F97" s="165">
        <f>F98+F100</f>
        <v>0</v>
      </c>
      <c r="G97" s="165">
        <f>G98+G100</f>
        <v>1700.4048582995952</v>
      </c>
      <c r="H97" s="165">
        <f>H98+H100</f>
        <v>3582.995951417004</v>
      </c>
      <c r="I97" s="165">
        <f>I98+I100</f>
        <v>5556.68016194332</v>
      </c>
      <c r="J97" s="165">
        <f>J98+J100</f>
        <v>7500</v>
      </c>
      <c r="K97" s="153"/>
      <c r="L97" s="19"/>
    </row>
    <row r="98" spans="1:11" ht="52.5" customHeight="1">
      <c r="A98" s="13" t="s">
        <v>86</v>
      </c>
      <c r="B98" s="171" t="s">
        <v>693</v>
      </c>
      <c r="C98" s="182"/>
      <c r="D98" s="168">
        <f>SUM(E98:F98)</f>
        <v>0</v>
      </c>
      <c r="E98" s="168" t="s">
        <v>173</v>
      </c>
      <c r="F98" s="168">
        <v>0</v>
      </c>
      <c r="G98" s="168"/>
      <c r="H98" s="168"/>
      <c r="I98" s="168"/>
      <c r="J98" s="168"/>
      <c r="K98" s="153"/>
    </row>
    <row r="99" spans="1:11" ht="39.75" customHeight="1">
      <c r="A99" s="13" t="s">
        <v>87</v>
      </c>
      <c r="B99" s="171" t="s">
        <v>331</v>
      </c>
      <c r="C99" s="182"/>
      <c r="D99" s="168" t="s">
        <v>166</v>
      </c>
      <c r="E99" s="168" t="s">
        <v>173</v>
      </c>
      <c r="F99" s="168">
        <v>68244</v>
      </c>
      <c r="G99" s="168">
        <v>41984.9</v>
      </c>
      <c r="H99" s="168">
        <v>68244</v>
      </c>
      <c r="I99" s="168">
        <f>H99</f>
        <v>68244</v>
      </c>
      <c r="J99" s="168">
        <f>H99</f>
        <v>68244</v>
      </c>
      <c r="K99" s="153"/>
    </row>
    <row r="100" spans="1:11" ht="42.75" customHeight="1">
      <c r="A100" s="13" t="s">
        <v>88</v>
      </c>
      <c r="B100" s="166" t="s">
        <v>283</v>
      </c>
      <c r="C100" s="182"/>
      <c r="D100" s="168">
        <v>7500</v>
      </c>
      <c r="E100" s="168">
        <v>7500</v>
      </c>
      <c r="F100" s="168">
        <v>0</v>
      </c>
      <c r="G100" s="168">
        <f>E100/247*56</f>
        <v>1700.4048582995952</v>
      </c>
      <c r="H100" s="168">
        <f>G100+E100/247*62</f>
        <v>3582.995951417004</v>
      </c>
      <c r="I100" s="168">
        <f>H100+E100/247*65</f>
        <v>5556.68016194332</v>
      </c>
      <c r="J100" s="168">
        <f>I100+E100/247*64</f>
        <v>7500</v>
      </c>
      <c r="K100" s="194"/>
    </row>
    <row r="101" spans="2:13" ht="12.75"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M101" s="4"/>
    </row>
    <row r="102" spans="2:13" ht="12.75"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M102" s="4"/>
    </row>
    <row r="103" spans="2:13" ht="12.75"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M103" s="4"/>
    </row>
    <row r="104" spans="2:13" ht="12.75"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M104" s="4"/>
    </row>
    <row r="105" spans="2:13" ht="12.75"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M105" s="4"/>
    </row>
    <row r="106" spans="2:13" ht="12.75"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M106" s="4"/>
    </row>
    <row r="107" spans="2:13" ht="12.75"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M107" s="4"/>
    </row>
    <row r="108" spans="2:13" ht="12.75"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M108" s="4"/>
    </row>
    <row r="109" spans="2:13" ht="12.75"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M109" s="4"/>
    </row>
    <row r="110" spans="2:13" ht="12.75"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M110" s="4"/>
    </row>
    <row r="111" spans="2:13" ht="12.75"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M111" s="4"/>
    </row>
    <row r="112" spans="2:13" ht="12.75"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M112" s="4"/>
    </row>
    <row r="113" spans="2:13" ht="12.75"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M113" s="4"/>
    </row>
    <row r="114" spans="2:13" ht="12.75"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M114" s="4"/>
    </row>
    <row r="115" spans="2:13" ht="12.75"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M115" s="4"/>
    </row>
    <row r="116" spans="2:13" ht="12.75"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M116" s="4"/>
    </row>
    <row r="117" spans="2:13" ht="12.75"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M117" s="4"/>
    </row>
    <row r="118" spans="2:13" ht="12.75"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M118" s="4"/>
    </row>
    <row r="119" spans="2:13" ht="12.75"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M119" s="4"/>
    </row>
    <row r="120" spans="2:13" ht="12.75"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M120" s="4"/>
    </row>
    <row r="121" spans="2:13" ht="12.75"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M121" s="4"/>
    </row>
    <row r="122" spans="2:13" ht="12.75"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M122" s="4"/>
    </row>
    <row r="123" spans="2:13" ht="12.75"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M123" s="4"/>
    </row>
    <row r="124" spans="2:13" ht="12.75"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M124" s="4"/>
    </row>
    <row r="125" spans="2:13" ht="12.75"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M125" s="4"/>
    </row>
    <row r="126" spans="2:13" ht="12.75"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M126" s="4"/>
    </row>
    <row r="127" spans="2:13" ht="12.75"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M127" s="4"/>
    </row>
    <row r="128" spans="2:13" ht="12.75"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M128" s="4"/>
    </row>
    <row r="129" spans="2:13" ht="12.75"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M129" s="4"/>
    </row>
    <row r="130" spans="2:13" ht="12.75"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M130" s="4"/>
    </row>
    <row r="131" spans="2:13" ht="12.75"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M131" s="4"/>
    </row>
    <row r="132" spans="2:13" ht="12.75"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M132" s="4"/>
    </row>
    <row r="133" spans="2:13" ht="12.75"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M133" s="4"/>
    </row>
    <row r="134" spans="2:13" ht="12.75">
      <c r="B134" s="4"/>
      <c r="D134" s="4"/>
      <c r="E134" s="4"/>
      <c r="F134" s="4"/>
      <c r="G134" s="4"/>
      <c r="H134" s="4"/>
      <c r="I134" s="4"/>
      <c r="J134" s="4"/>
      <c r="K134" s="4"/>
      <c r="M134" s="4"/>
    </row>
    <row r="135" spans="2:13" ht="12.75">
      <c r="B135" s="4"/>
      <c r="D135" s="4"/>
      <c r="E135" s="4"/>
      <c r="F135" s="4"/>
      <c r="G135" s="4"/>
      <c r="H135" s="4"/>
      <c r="I135" s="4"/>
      <c r="J135" s="4"/>
      <c r="K135" s="4"/>
      <c r="M135" s="4"/>
    </row>
    <row r="136" spans="2:13" ht="12.75">
      <c r="B136" s="4"/>
      <c r="D136" s="4"/>
      <c r="E136" s="4"/>
      <c r="F136" s="4"/>
      <c r="G136" s="4"/>
      <c r="H136" s="4"/>
      <c r="I136" s="4"/>
      <c r="J136" s="4"/>
      <c r="K136" s="4"/>
      <c r="M136" s="4"/>
    </row>
    <row r="137" spans="2:13" ht="12.75">
      <c r="B137" s="4"/>
      <c r="D137" s="4"/>
      <c r="E137" s="4"/>
      <c r="F137" s="4"/>
      <c r="G137" s="4"/>
      <c r="H137" s="4"/>
      <c r="I137" s="4"/>
      <c r="J137" s="4"/>
      <c r="K137" s="4"/>
      <c r="M137" s="4"/>
    </row>
  </sheetData>
  <sheetProtection/>
  <protectedRanges>
    <protectedRange sqref="E54 G54:K54" name="Range7"/>
    <protectedRange sqref="F100:K100 E92:E93 F95:F96 G92:K93 F98:F99 G89:K90 L101 L90:L91 L93:L94 L87:L88 G99:J99 E90 G86:K87" name="Range4"/>
    <protectedRange sqref="E48:E51 F56 G58:K58 E58 F60 G62:K62 G41:K41 G48:K51 L34:L42 L45:L46 L49:L52 L63 F38:F39 G63:J63 H33:K40 K44:K45" name="Range2"/>
    <protectedRange sqref="E25 K24:K41 G20:K20 L18:L19 L21 L25:L31 G17:K18" name="Range1"/>
    <protectedRange sqref="G64:K67 E64:E67 G77:K80 F73 E75 E78:E79 E82 L65:L67 G75:K75 L83:L85 L76 L78:L81 F69:F70 G82:K84" name="Range3"/>
    <protectedRange sqref="H32:J32 L32:L33" name="Range6"/>
    <protectedRange sqref="E6:F6 E1" name="Range8"/>
  </protectedRanges>
  <mergeCells count="10">
    <mergeCell ref="E6:F6"/>
    <mergeCell ref="D7:G7"/>
    <mergeCell ref="I8:J8"/>
    <mergeCell ref="D10:F10"/>
    <mergeCell ref="G10:J10"/>
    <mergeCell ref="G11:J11"/>
    <mergeCell ref="A11:A12"/>
    <mergeCell ref="B11:B12"/>
    <mergeCell ref="C11:C12"/>
    <mergeCell ref="D11:D12"/>
  </mergeCells>
  <printOptions/>
  <pageMargins left="0.15748031496063" right="0.236220472440945" top="0.196850393700787" bottom="0.196850393700787" header="0.15748031496063" footer="0.15748031496063"/>
  <pageSetup horizontalDpi="600" verticalDpi="600" orientation="portrait" paperSize="9" scale="72" r:id="rId1"/>
  <colBreaks count="1" manualBreakCount="1">
    <brk id="10" max="65535" man="1"/>
  </colBreaks>
  <ignoredErrors>
    <ignoredError sqref="A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38"/>
  <sheetViews>
    <sheetView zoomScalePageLayoutView="0" workbookViewId="0" topLeftCell="C1">
      <selection activeCell="I5" sqref="I5"/>
    </sheetView>
  </sheetViews>
  <sheetFormatPr defaultColWidth="9.140625" defaultRowHeight="12.75"/>
  <cols>
    <col min="1" max="1" width="5.8515625" style="23" customWidth="1"/>
    <col min="2" max="2" width="49.57421875" style="23" customWidth="1"/>
    <col min="3" max="3" width="7.7109375" style="108" customWidth="1"/>
    <col min="4" max="4" width="14.00390625" style="108" customWidth="1"/>
    <col min="5" max="5" width="13.28125" style="108" customWidth="1"/>
    <col min="6" max="6" width="12.8515625" style="108" customWidth="1"/>
    <col min="7" max="7" width="12.28125" style="108" customWidth="1"/>
    <col min="8" max="8" width="14.7109375" style="23" customWidth="1"/>
    <col min="9" max="9" width="14.00390625" style="23" customWidth="1"/>
    <col min="10" max="10" width="13.00390625" style="23" customWidth="1"/>
    <col min="11" max="11" width="12.28125" style="23" customWidth="1"/>
    <col min="12" max="12" width="12.00390625" style="23" customWidth="1"/>
    <col min="13" max="16384" width="9.140625" style="23" customWidth="1"/>
  </cols>
  <sheetData>
    <row r="1" spans="1:12" s="28" customFormat="1" ht="12.75">
      <c r="A1" s="52"/>
      <c r="B1" s="53"/>
      <c r="C1" s="53"/>
      <c r="D1" s="53"/>
      <c r="E1" s="53"/>
      <c r="F1" s="53"/>
      <c r="G1" s="53"/>
      <c r="H1" s="80"/>
      <c r="I1" s="53" t="s">
        <v>729</v>
      </c>
      <c r="J1" s="53"/>
      <c r="K1" s="53"/>
      <c r="L1" s="53"/>
    </row>
    <row r="2" spans="1:12" s="28" customFormat="1" ht="13.5" customHeight="1">
      <c r="A2" s="78"/>
      <c r="B2" s="53"/>
      <c r="C2" s="53"/>
      <c r="D2" s="53"/>
      <c r="E2" s="53"/>
      <c r="F2" s="53"/>
      <c r="G2" s="228"/>
      <c r="H2"/>
      <c r="I2" s="305" t="s">
        <v>749</v>
      </c>
      <c r="J2" s="78"/>
      <c r="K2" s="78"/>
      <c r="L2" s="82"/>
    </row>
    <row r="3" spans="1:12" s="28" customFormat="1" ht="13.5" customHeight="1">
      <c r="A3" s="78"/>
      <c r="B3" s="53"/>
      <c r="C3" s="53"/>
      <c r="D3" s="53"/>
      <c r="E3" s="53"/>
      <c r="F3" s="53"/>
      <c r="G3"/>
      <c r="H3" s="228"/>
      <c r="I3" s="305" t="s">
        <v>750</v>
      </c>
      <c r="J3" s="82"/>
      <c r="K3" s="78"/>
      <c r="L3" s="82"/>
    </row>
    <row r="4" spans="1:12" s="28" customFormat="1" ht="13.5" customHeight="1">
      <c r="A4" s="78"/>
      <c r="B4" s="53"/>
      <c r="C4" s="53"/>
      <c r="D4" s="53"/>
      <c r="E4" s="53"/>
      <c r="F4" s="53"/>
      <c r="G4" s="228"/>
      <c r="H4"/>
      <c r="I4" s="305" t="s">
        <v>751</v>
      </c>
      <c r="J4" s="78"/>
      <c r="K4" s="78"/>
      <c r="L4" s="82"/>
    </row>
    <row r="5" spans="1:12" s="28" customFormat="1" ht="13.5" customHeight="1">
      <c r="A5" s="78"/>
      <c r="B5" s="53"/>
      <c r="C5" s="53"/>
      <c r="D5" s="53"/>
      <c r="E5" s="53"/>
      <c r="F5" s="53"/>
      <c r="G5" s="53"/>
      <c r="H5" s="78"/>
      <c r="I5" s="78"/>
      <c r="J5" s="78"/>
      <c r="K5" s="78"/>
      <c r="L5" s="82"/>
    </row>
    <row r="6" spans="1:12" s="28" customFormat="1" ht="13.5" customHeight="1">
      <c r="A6" s="78"/>
      <c r="B6" s="53"/>
      <c r="C6" s="53"/>
      <c r="D6" s="53"/>
      <c r="E6" s="53"/>
      <c r="F6" s="53"/>
      <c r="G6" s="53"/>
      <c r="H6" s="78"/>
      <c r="I6" s="78"/>
      <c r="J6" s="78"/>
      <c r="K6" s="78"/>
      <c r="L6" s="82"/>
    </row>
    <row r="7" spans="1:12" s="31" customFormat="1" ht="15">
      <c r="A7" s="79"/>
      <c r="B7" s="265" t="s">
        <v>731</v>
      </c>
      <c r="C7" s="265"/>
      <c r="D7" s="53"/>
      <c r="E7" s="53"/>
      <c r="F7" s="53"/>
      <c r="G7" s="53"/>
      <c r="H7" s="80"/>
      <c r="I7" s="79"/>
      <c r="J7" s="79"/>
      <c r="K7" s="79"/>
      <c r="L7" s="79"/>
    </row>
    <row r="8" spans="1:13" s="31" customFormat="1" ht="12.75">
      <c r="A8" s="80"/>
      <c r="B8" s="80" t="s">
        <v>94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30"/>
    </row>
    <row r="9" spans="1:13" s="31" customFormat="1" ht="15" customHeight="1">
      <c r="A9" s="81"/>
      <c r="B9" s="53"/>
      <c r="C9" s="53"/>
      <c r="D9" s="53"/>
      <c r="E9" s="53"/>
      <c r="F9" s="53"/>
      <c r="G9" s="53"/>
      <c r="H9" s="81"/>
      <c r="I9" s="81"/>
      <c r="J9" s="235"/>
      <c r="K9" s="81"/>
      <c r="L9" s="81"/>
      <c r="M9" s="27"/>
    </row>
    <row r="10" spans="1:13" s="31" customFormat="1" ht="15" customHeight="1">
      <c r="A10" s="81"/>
      <c r="B10" s="53"/>
      <c r="C10" s="53"/>
      <c r="D10" s="53"/>
      <c r="E10" s="53"/>
      <c r="F10" s="53"/>
      <c r="G10" s="53"/>
      <c r="H10" s="81"/>
      <c r="I10" s="81"/>
      <c r="J10" s="81"/>
      <c r="K10" s="81"/>
      <c r="L10" s="81"/>
      <c r="M10" s="27"/>
    </row>
    <row r="11" spans="1:12" s="24" customFormat="1" ht="15.75" thickBot="1">
      <c r="A11" s="74"/>
      <c r="B11" s="53"/>
      <c r="C11" s="53"/>
      <c r="D11" s="53"/>
      <c r="E11" s="53"/>
      <c r="F11" s="53"/>
      <c r="G11" s="53"/>
      <c r="H11" s="75"/>
      <c r="I11" s="75"/>
      <c r="J11" s="75"/>
      <c r="K11" s="7"/>
      <c r="L11" s="7"/>
    </row>
    <row r="12" spans="1:13" ht="13.5" thickBot="1">
      <c r="A12" s="274" t="s">
        <v>548</v>
      </c>
      <c r="B12" s="270" t="s">
        <v>442</v>
      </c>
      <c r="C12" s="271"/>
      <c r="D12" s="267" t="s">
        <v>291</v>
      </c>
      <c r="E12" s="268"/>
      <c r="F12" s="269"/>
      <c r="G12" s="279" t="s">
        <v>308</v>
      </c>
      <c r="H12" s="280"/>
      <c r="I12" s="280"/>
      <c r="J12" s="281"/>
      <c r="K12" s="83"/>
      <c r="L12" s="83"/>
      <c r="M12" s="83"/>
    </row>
    <row r="13" spans="1:13" ht="30" customHeight="1" thickBot="1">
      <c r="A13" s="275"/>
      <c r="B13" s="272"/>
      <c r="C13" s="273"/>
      <c r="D13" s="266" t="s">
        <v>549</v>
      </c>
      <c r="E13" s="105" t="s">
        <v>509</v>
      </c>
      <c r="F13" s="101"/>
      <c r="G13" s="276" t="s">
        <v>309</v>
      </c>
      <c r="H13" s="277"/>
      <c r="I13" s="277"/>
      <c r="J13" s="278"/>
      <c r="K13" s="225"/>
      <c r="L13" s="83"/>
      <c r="M13" s="83"/>
    </row>
    <row r="14" spans="1:13" ht="25.5">
      <c r="A14" s="275"/>
      <c r="B14" s="54" t="s">
        <v>443</v>
      </c>
      <c r="C14" s="88" t="s">
        <v>444</v>
      </c>
      <c r="D14" s="266"/>
      <c r="E14" s="106" t="s">
        <v>545</v>
      </c>
      <c r="F14" s="103" t="s">
        <v>546</v>
      </c>
      <c r="G14" s="87">
        <v>1</v>
      </c>
      <c r="H14" s="36">
        <v>2</v>
      </c>
      <c r="I14" s="36">
        <v>3</v>
      </c>
      <c r="J14" s="36">
        <v>4</v>
      </c>
      <c r="K14" s="225"/>
      <c r="L14" s="83"/>
      <c r="M14" s="83"/>
    </row>
    <row r="15" spans="1:13" ht="12.75">
      <c r="A15" s="55">
        <v>1</v>
      </c>
      <c r="B15" s="55">
        <v>2</v>
      </c>
      <c r="C15" s="89" t="s">
        <v>445</v>
      </c>
      <c r="D15" s="102">
        <v>4</v>
      </c>
      <c r="E15" s="107">
        <v>5</v>
      </c>
      <c r="F15" s="104">
        <v>6</v>
      </c>
      <c r="G15" s="100">
        <v>7</v>
      </c>
      <c r="H15" s="8">
        <v>8</v>
      </c>
      <c r="I15" s="36">
        <v>9</v>
      </c>
      <c r="J15" s="8">
        <v>10</v>
      </c>
      <c r="K15" s="225"/>
      <c r="L15" s="83"/>
      <c r="M15" s="83"/>
    </row>
    <row r="16" spans="1:13" ht="36.75" customHeight="1">
      <c r="A16" s="46">
        <v>4000</v>
      </c>
      <c r="B16" s="56" t="s">
        <v>289</v>
      </c>
      <c r="C16" s="90"/>
      <c r="D16" s="110">
        <f>SUM(D18,D179,D214)</f>
        <v>3305397.9</v>
      </c>
      <c r="E16" s="110">
        <f aca="true" t="shared" si="0" ref="E16:J16">SUM(E18,E179,E214)</f>
        <v>3188458.4</v>
      </c>
      <c r="F16" s="110">
        <f>SUM(F179,F214)</f>
        <v>185183.5</v>
      </c>
      <c r="G16" s="110">
        <f>SUM(G18,G179,G214)</f>
        <v>894039.7</v>
      </c>
      <c r="H16" s="110">
        <f t="shared" si="0"/>
        <v>1685541.6</v>
      </c>
      <c r="I16" s="110">
        <f t="shared" si="0"/>
        <v>2488769.8</v>
      </c>
      <c r="J16" s="110">
        <f t="shared" si="0"/>
        <v>3289397.9</v>
      </c>
      <c r="K16" s="236"/>
      <c r="L16" s="83"/>
      <c r="M16" s="83"/>
    </row>
    <row r="17" spans="1:13" ht="12.75">
      <c r="A17" s="46"/>
      <c r="B17" s="57" t="s">
        <v>511</v>
      </c>
      <c r="C17" s="90"/>
      <c r="D17" s="90"/>
      <c r="E17" s="90"/>
      <c r="F17" s="90"/>
      <c r="G17" s="76"/>
      <c r="H17" s="76"/>
      <c r="I17" s="76"/>
      <c r="J17" s="76"/>
      <c r="K17" s="225"/>
      <c r="L17" s="84"/>
      <c r="M17" s="83"/>
    </row>
    <row r="18" spans="1:13" ht="42" customHeight="1">
      <c r="A18" s="46">
        <v>4050</v>
      </c>
      <c r="B18" s="58" t="s">
        <v>288</v>
      </c>
      <c r="C18" s="91" t="s">
        <v>166</v>
      </c>
      <c r="D18" s="76">
        <f aca="true" t="shared" si="1" ref="D18:J18">SUM(D20,D33,D76,D91,D101,D135,D150)</f>
        <v>3120214.4</v>
      </c>
      <c r="E18" s="76">
        <f>SUM(E20,E33,E76,E91,E101,E135,E150)</f>
        <v>3188458.4</v>
      </c>
      <c r="F18" s="76">
        <f t="shared" si="1"/>
        <v>68244</v>
      </c>
      <c r="G18" s="76">
        <f t="shared" si="1"/>
        <v>735115.2999999999</v>
      </c>
      <c r="H18" s="76">
        <f t="shared" si="1"/>
        <v>1542343</v>
      </c>
      <c r="I18" s="76">
        <f t="shared" si="1"/>
        <v>2307632.1999999997</v>
      </c>
      <c r="J18" s="76">
        <f t="shared" si="1"/>
        <v>3104214.4</v>
      </c>
      <c r="K18" s="225"/>
      <c r="L18" s="84"/>
      <c r="M18" s="83"/>
    </row>
    <row r="19" spans="1:13" ht="12.75">
      <c r="A19" s="46"/>
      <c r="B19" s="57" t="s">
        <v>511</v>
      </c>
      <c r="C19" s="90"/>
      <c r="D19" s="76"/>
      <c r="E19" s="76"/>
      <c r="F19" s="76"/>
      <c r="G19" s="76"/>
      <c r="H19" s="76"/>
      <c r="I19" s="76"/>
      <c r="J19" s="76"/>
      <c r="K19" s="225"/>
      <c r="L19" s="84"/>
      <c r="M19" s="83"/>
    </row>
    <row r="20" spans="1:13" ht="30.75" customHeight="1">
      <c r="A20" s="46">
        <v>4100</v>
      </c>
      <c r="B20" s="16" t="s">
        <v>383</v>
      </c>
      <c r="C20" s="92" t="s">
        <v>166</v>
      </c>
      <c r="D20" s="76">
        <f>SUM(D22,D27,D30)</f>
        <v>812622.1</v>
      </c>
      <c r="E20" s="76">
        <f>SUM(E22,E27,E30)</f>
        <v>812622.1</v>
      </c>
      <c r="F20" s="76" t="s">
        <v>173</v>
      </c>
      <c r="G20" s="76">
        <f>SUM(G22,G27,G30)</f>
        <v>203155.6</v>
      </c>
      <c r="H20" s="76">
        <f>SUM(H22,H27,H30)</f>
        <v>406311.2</v>
      </c>
      <c r="I20" s="76">
        <f>SUM(I22,I27,I30)</f>
        <v>609466.7999999999</v>
      </c>
      <c r="J20" s="76">
        <f>SUM(J22,J27,J30)</f>
        <v>812622.1</v>
      </c>
      <c r="K20" s="225"/>
      <c r="L20" s="84"/>
      <c r="M20" s="83"/>
    </row>
    <row r="21" spans="1:13" ht="12.75">
      <c r="A21" s="46"/>
      <c r="B21" s="57" t="s">
        <v>511</v>
      </c>
      <c r="C21" s="90"/>
      <c r="D21" s="76"/>
      <c r="E21" s="76"/>
      <c r="F21" s="76"/>
      <c r="G21" s="76"/>
      <c r="H21" s="76"/>
      <c r="I21" s="76"/>
      <c r="J21" s="76"/>
      <c r="K21" s="83"/>
      <c r="L21" s="84"/>
      <c r="M21" s="83"/>
    </row>
    <row r="22" spans="1:13" ht="24">
      <c r="A22" s="46">
        <v>4110</v>
      </c>
      <c r="B22" s="59" t="s">
        <v>384</v>
      </c>
      <c r="C22" s="92" t="s">
        <v>166</v>
      </c>
      <c r="D22" s="76">
        <f>SUM(D24:D26)</f>
        <v>812622.1</v>
      </c>
      <c r="E22" s="76">
        <f>SUM(E24:E26)</f>
        <v>812622.1</v>
      </c>
      <c r="F22" s="64" t="s">
        <v>172</v>
      </c>
      <c r="G22" s="76">
        <f>SUM(G24:G26)</f>
        <v>203155.6</v>
      </c>
      <c r="H22" s="76">
        <f>SUM(H24:H26)</f>
        <v>406311.2</v>
      </c>
      <c r="I22" s="76">
        <f>SUM(I24:I26)</f>
        <v>609466.7999999999</v>
      </c>
      <c r="J22" s="76">
        <f>SUM(J24:J26)</f>
        <v>812622.1</v>
      </c>
      <c r="K22" s="83"/>
      <c r="L22" s="84"/>
      <c r="M22" s="83"/>
    </row>
    <row r="23" spans="1:13" ht="12.75">
      <c r="A23" s="46"/>
      <c r="B23" s="57" t="s">
        <v>510</v>
      </c>
      <c r="C23" s="92"/>
      <c r="D23" s="76"/>
      <c r="E23" s="76"/>
      <c r="F23" s="64"/>
      <c r="G23" s="76"/>
      <c r="H23" s="76"/>
      <c r="I23" s="76"/>
      <c r="J23" s="76"/>
      <c r="K23" s="83"/>
      <c r="L23" s="84"/>
      <c r="M23" s="83"/>
    </row>
    <row r="24" spans="1:13" ht="24">
      <c r="A24" s="46">
        <v>4111</v>
      </c>
      <c r="B24" s="37" t="s">
        <v>446</v>
      </c>
      <c r="C24" s="93" t="s">
        <v>31</v>
      </c>
      <c r="D24" s="49">
        <f>'Gorcarnakan caxs'!G22+'Gorcarnakan caxs'!G78+'Gorcarnakan caxs'!G732</f>
        <v>812622.1</v>
      </c>
      <c r="E24" s="49">
        <f>'Gorcarnakan caxs'!H22+'Gorcarnakan caxs'!H78+'Gorcarnakan caxs'!H732</f>
        <v>812622.1</v>
      </c>
      <c r="F24" s="49">
        <f>'Gorcarnakan caxs'!I22+'Gorcarnakan caxs'!I78+'Gorcarnakan caxs'!I732</f>
        <v>0</v>
      </c>
      <c r="G24" s="49">
        <f>'Gorcarnakan caxs'!J22+'Gorcarnakan caxs'!J78+'Gorcarnakan caxs'!J732</f>
        <v>203155.6</v>
      </c>
      <c r="H24" s="49">
        <f>'Gorcarnakan caxs'!K22+'Gorcarnakan caxs'!K78+'Gorcarnakan caxs'!K732</f>
        <v>406311.2</v>
      </c>
      <c r="I24" s="49">
        <f>'Gorcarnakan caxs'!L22+'Gorcarnakan caxs'!L78+'Gorcarnakan caxs'!L732</f>
        <v>609466.7999999999</v>
      </c>
      <c r="J24" s="49">
        <f>'Gorcarnakan caxs'!M22+'Gorcarnakan caxs'!M78+'Gorcarnakan caxs'!M732</f>
        <v>812622.1</v>
      </c>
      <c r="K24" s="233"/>
      <c r="L24" s="84"/>
      <c r="M24" s="83"/>
    </row>
    <row r="25" spans="1:13" ht="24">
      <c r="A25" s="46">
        <v>4112</v>
      </c>
      <c r="B25" s="37" t="s">
        <v>447</v>
      </c>
      <c r="C25" s="93" t="s">
        <v>32</v>
      </c>
      <c r="D25" s="49">
        <f>SUM(E25:F25)</f>
        <v>0</v>
      </c>
      <c r="E25" s="76"/>
      <c r="F25" s="64" t="s">
        <v>172</v>
      </c>
      <c r="G25" s="49"/>
      <c r="H25" s="49"/>
      <c r="I25" s="49"/>
      <c r="J25" s="49"/>
      <c r="K25" s="109"/>
      <c r="L25" s="84"/>
      <c r="M25" s="83"/>
    </row>
    <row r="26" spans="1:13" ht="12.75">
      <c r="A26" s="46">
        <v>4114</v>
      </c>
      <c r="B26" s="37" t="s">
        <v>448</v>
      </c>
      <c r="C26" s="93" t="s">
        <v>30</v>
      </c>
      <c r="D26" s="49">
        <f>SUM(E26:F26)</f>
        <v>0</v>
      </c>
      <c r="E26" s="76"/>
      <c r="F26" s="64" t="s">
        <v>172</v>
      </c>
      <c r="G26" s="76"/>
      <c r="H26" s="76"/>
      <c r="I26" s="76"/>
      <c r="J26" s="76"/>
      <c r="K26" s="109"/>
      <c r="L26" s="84"/>
      <c r="M26" s="83"/>
    </row>
    <row r="27" spans="1:13" ht="22.5">
      <c r="A27" s="46">
        <v>4120</v>
      </c>
      <c r="B27" s="38" t="s">
        <v>385</v>
      </c>
      <c r="C27" s="92" t="s">
        <v>166</v>
      </c>
      <c r="D27" s="76">
        <f>SUM(D29)</f>
        <v>0</v>
      </c>
      <c r="E27" s="76">
        <f>SUM(E29)</f>
        <v>0</v>
      </c>
      <c r="F27" s="64" t="s">
        <v>172</v>
      </c>
      <c r="G27" s="76">
        <f>SUM(G29)</f>
        <v>0</v>
      </c>
      <c r="H27" s="76">
        <f>SUM(H29)</f>
        <v>0</v>
      </c>
      <c r="I27" s="76">
        <f>SUM(I29)</f>
        <v>0</v>
      </c>
      <c r="J27" s="76">
        <f>SUM(J29)</f>
        <v>0</v>
      </c>
      <c r="K27" s="109"/>
      <c r="L27" s="84"/>
      <c r="M27" s="83"/>
    </row>
    <row r="28" spans="1:13" ht="12.75">
      <c r="A28" s="46"/>
      <c r="B28" s="57" t="s">
        <v>510</v>
      </c>
      <c r="C28" s="92"/>
      <c r="D28" s="76"/>
      <c r="E28" s="76"/>
      <c r="F28" s="64"/>
      <c r="G28" s="76"/>
      <c r="H28" s="76"/>
      <c r="I28" s="76"/>
      <c r="J28" s="76"/>
      <c r="K28" s="109"/>
      <c r="L28" s="84"/>
      <c r="M28" s="83"/>
    </row>
    <row r="29" spans="1:13" ht="13.5" customHeight="1">
      <c r="A29" s="46">
        <v>4121</v>
      </c>
      <c r="B29" s="37" t="s">
        <v>449</v>
      </c>
      <c r="C29" s="93" t="s">
        <v>33</v>
      </c>
      <c r="D29" s="49">
        <f>SUM(E29:F29)</f>
        <v>0</v>
      </c>
      <c r="E29" s="76"/>
      <c r="F29" s="64" t="s">
        <v>172</v>
      </c>
      <c r="G29" s="76"/>
      <c r="H29" s="76"/>
      <c r="I29" s="76"/>
      <c r="J29" s="76"/>
      <c r="K29" s="109"/>
      <c r="L29" s="84"/>
      <c r="M29" s="83"/>
    </row>
    <row r="30" spans="1:13" ht="25.5" customHeight="1">
      <c r="A30" s="46">
        <v>4130</v>
      </c>
      <c r="B30" s="38" t="s">
        <v>386</v>
      </c>
      <c r="C30" s="92" t="s">
        <v>166</v>
      </c>
      <c r="D30" s="76">
        <f>SUM(D32)</f>
        <v>0</v>
      </c>
      <c r="E30" s="76">
        <f>SUM(E32)</f>
        <v>0</v>
      </c>
      <c r="F30" s="76" t="s">
        <v>173</v>
      </c>
      <c r="G30" s="76">
        <f>SUM(G32)</f>
        <v>0</v>
      </c>
      <c r="H30" s="76">
        <f>SUM(H32)</f>
        <v>0</v>
      </c>
      <c r="I30" s="76">
        <f>SUM(I32)</f>
        <v>0</v>
      </c>
      <c r="J30" s="76">
        <f>SUM(J32)</f>
        <v>0</v>
      </c>
      <c r="K30" s="109"/>
      <c r="L30" s="84"/>
      <c r="M30" s="83"/>
    </row>
    <row r="31" spans="1:13" ht="12.75">
      <c r="A31" s="46"/>
      <c r="B31" s="57" t="s">
        <v>510</v>
      </c>
      <c r="C31" s="92"/>
      <c r="D31" s="76"/>
      <c r="E31" s="76"/>
      <c r="F31" s="64"/>
      <c r="G31" s="76"/>
      <c r="H31" s="76"/>
      <c r="I31" s="76"/>
      <c r="J31" s="76"/>
      <c r="K31" s="109"/>
      <c r="L31" s="84"/>
      <c r="M31" s="83"/>
    </row>
    <row r="32" spans="1:13" ht="13.5" customHeight="1">
      <c r="A32" s="46">
        <v>4131</v>
      </c>
      <c r="B32" s="38" t="s">
        <v>34</v>
      </c>
      <c r="C32" s="93" t="s">
        <v>35</v>
      </c>
      <c r="D32" s="49">
        <f>SUM(E32:F32)</f>
        <v>0</v>
      </c>
      <c r="E32" s="76"/>
      <c r="F32" s="64" t="s">
        <v>173</v>
      </c>
      <c r="G32" s="76"/>
      <c r="H32" s="76"/>
      <c r="I32" s="76"/>
      <c r="J32" s="76"/>
      <c r="K32" s="109"/>
      <c r="L32" s="84"/>
      <c r="M32" s="83"/>
    </row>
    <row r="33" spans="1:13" ht="36" customHeight="1">
      <c r="A33" s="46">
        <v>4200</v>
      </c>
      <c r="B33" s="37" t="s">
        <v>387</v>
      </c>
      <c r="C33" s="92" t="s">
        <v>166</v>
      </c>
      <c r="D33" s="76">
        <f>SUM(D35,D44,D49,D59,D62,D66)</f>
        <v>832765.7</v>
      </c>
      <c r="E33" s="76">
        <f>SUM(E35,E44,E49,E59,E62,E66)</f>
        <v>832765.7</v>
      </c>
      <c r="F33" s="64" t="s">
        <v>172</v>
      </c>
      <c r="G33" s="76">
        <f>SUM(G35,G44,G49,G59,G62,G66)</f>
        <v>162968.80000000002</v>
      </c>
      <c r="H33" s="76">
        <f>SUM(H35,H44,H49,H59,H62,H66)</f>
        <v>460761.3</v>
      </c>
      <c r="I33" s="76">
        <f>SUM(I35,I44,I49,I59,I62,I66)</f>
        <v>640014</v>
      </c>
      <c r="J33" s="76">
        <f>SUM(J35,J44,J49,J59,J62,J66)</f>
        <v>816765.7</v>
      </c>
      <c r="K33" s="109"/>
      <c r="L33" s="84"/>
      <c r="M33" s="83"/>
    </row>
    <row r="34" spans="1:13" ht="12.75">
      <c r="A34" s="46"/>
      <c r="B34" s="57" t="s">
        <v>511</v>
      </c>
      <c r="C34" s="90"/>
      <c r="D34" s="76"/>
      <c r="E34" s="76"/>
      <c r="F34" s="76"/>
      <c r="G34" s="76"/>
      <c r="H34" s="76"/>
      <c r="I34" s="76"/>
      <c r="J34" s="76"/>
      <c r="K34" s="109"/>
      <c r="L34" s="84"/>
      <c r="M34" s="83"/>
    </row>
    <row r="35" spans="1:13" ht="33">
      <c r="A35" s="46">
        <v>4210</v>
      </c>
      <c r="B35" s="38" t="s">
        <v>388</v>
      </c>
      <c r="C35" s="92" t="s">
        <v>166</v>
      </c>
      <c r="D35" s="76">
        <f>SUM(D37:D43)</f>
        <v>239776.1</v>
      </c>
      <c r="E35" s="76">
        <f>SUM(E37:E43)</f>
        <v>239776.1</v>
      </c>
      <c r="F35" s="64" t="s">
        <v>172</v>
      </c>
      <c r="G35" s="76">
        <f>SUM(G37:G43)</f>
        <v>67713.32500000001</v>
      </c>
      <c r="H35" s="76">
        <f>SUM(H37:H43)</f>
        <v>141315.65000000002</v>
      </c>
      <c r="I35" s="76">
        <f>SUM(I37:I43)</f>
        <v>160289.075</v>
      </c>
      <c r="J35" s="76">
        <f>SUM(J37:J43)</f>
        <v>239776.1</v>
      </c>
      <c r="K35" s="109"/>
      <c r="L35" s="84"/>
      <c r="M35" s="83"/>
    </row>
    <row r="36" spans="1:13" ht="12.75">
      <c r="A36" s="46"/>
      <c r="B36" s="57" t="s">
        <v>510</v>
      </c>
      <c r="C36" s="92"/>
      <c r="D36" s="76"/>
      <c r="E36" s="76"/>
      <c r="F36" s="64"/>
      <c r="G36" s="76"/>
      <c r="H36" s="76"/>
      <c r="I36" s="76"/>
      <c r="J36" s="76"/>
      <c r="K36" s="109"/>
      <c r="L36" s="84"/>
      <c r="M36" s="83"/>
    </row>
    <row r="37" spans="1:13" ht="24">
      <c r="A37" s="46">
        <v>4211</v>
      </c>
      <c r="B37" s="37" t="s">
        <v>36</v>
      </c>
      <c r="C37" s="93" t="s">
        <v>37</v>
      </c>
      <c r="D37" s="49">
        <f>SUM(E37:F37)</f>
        <v>0</v>
      </c>
      <c r="E37" s="76"/>
      <c r="F37" s="64" t="s">
        <v>172</v>
      </c>
      <c r="G37" s="76"/>
      <c r="H37" s="76"/>
      <c r="I37" s="76"/>
      <c r="J37" s="76"/>
      <c r="K37" s="109"/>
      <c r="L37" s="84"/>
      <c r="M37" s="83"/>
    </row>
    <row r="38" spans="1:13" ht="12.75">
      <c r="A38" s="46">
        <v>4212</v>
      </c>
      <c r="B38" s="38" t="s">
        <v>504</v>
      </c>
      <c r="C38" s="93" t="s">
        <v>38</v>
      </c>
      <c r="D38" s="49">
        <f>'Gorcarnakan caxs'!G733+'Gorcarnakan caxs'!G79+'Gorcarnakan caxs'!G24+'Gorcarnakan caxs'!G414</f>
        <v>188205.2</v>
      </c>
      <c r="E38" s="49">
        <f>'Gorcarnakan caxs'!H733+'Gorcarnakan caxs'!H79+'Gorcarnakan caxs'!H24+'Gorcarnakan caxs'!H414</f>
        <v>188205.2</v>
      </c>
      <c r="F38" s="49">
        <f>'Gorcarnakan caxs'!I733+'Gorcarnakan caxs'!I79+'Gorcarnakan caxs'!I24+'Gorcarnakan caxs'!I414</f>
        <v>0</v>
      </c>
      <c r="G38" s="49">
        <f>'Gorcarnakan caxs'!J733+'Gorcarnakan caxs'!J79+'Gorcarnakan caxs'!J24+'Gorcarnakan caxs'!J414</f>
        <v>52819.725000000006</v>
      </c>
      <c r="H38" s="49">
        <f>'Gorcarnakan caxs'!K733+'Gorcarnakan caxs'!K79+'Gorcarnakan caxs'!K24+'Gorcarnakan caxs'!K414</f>
        <v>113528.45000000001</v>
      </c>
      <c r="I38" s="49">
        <f>'Gorcarnakan caxs'!L733+'Gorcarnakan caxs'!L79+'Gorcarnakan caxs'!L24+'Gorcarnakan caxs'!L414</f>
        <v>119608.27500000001</v>
      </c>
      <c r="J38" s="49">
        <f>'Gorcarnakan caxs'!M733+'Gorcarnakan caxs'!M79+'Gorcarnakan caxs'!M24+'Gorcarnakan caxs'!M414</f>
        <v>188205.2</v>
      </c>
      <c r="K38" s="109"/>
      <c r="L38" s="84"/>
      <c r="M38" s="83"/>
    </row>
    <row r="39" spans="1:13" ht="12.75">
      <c r="A39" s="46">
        <v>4213</v>
      </c>
      <c r="B39" s="37" t="s">
        <v>450</v>
      </c>
      <c r="C39" s="93" t="s">
        <v>39</v>
      </c>
      <c r="D39" s="49">
        <f>'Gorcarnakan caxs'!G25+'Gorcarnakan caxs'!G80+'Gorcarnakan caxs'!G351+'Gorcarnakan caxs'!G384+'Gorcarnakan caxs'!G735</f>
        <v>20073.5</v>
      </c>
      <c r="E39" s="49">
        <f>'Gorcarnakan caxs'!H25+'Gorcarnakan caxs'!H80+'Gorcarnakan caxs'!H351+'Gorcarnakan caxs'!H384+'Gorcarnakan caxs'!H735</f>
        <v>20073.5</v>
      </c>
      <c r="F39" s="49">
        <f>'Gorcarnakan caxs'!I25+'Gorcarnakan caxs'!I80+'Gorcarnakan caxs'!I351+'Gorcarnakan caxs'!I384+'Gorcarnakan caxs'!I735</f>
        <v>0</v>
      </c>
      <c r="G39" s="49">
        <f>'Gorcarnakan caxs'!J25+'Gorcarnakan caxs'!J80+'Gorcarnakan caxs'!J351+'Gorcarnakan caxs'!J384+'Gorcarnakan caxs'!J735</f>
        <v>7019.25</v>
      </c>
      <c r="H39" s="49">
        <f>'Gorcarnakan caxs'!K25+'Gorcarnakan caxs'!K80+'Gorcarnakan caxs'!K351+'Gorcarnakan caxs'!K384+'Gorcarnakan caxs'!K735</f>
        <v>12038.5</v>
      </c>
      <c r="I39" s="49">
        <f>'Gorcarnakan caxs'!L25+'Gorcarnakan caxs'!L80+'Gorcarnakan caxs'!L351+'Gorcarnakan caxs'!L384+'Gorcarnakan caxs'!L735</f>
        <v>17057.75</v>
      </c>
      <c r="J39" s="49">
        <f>'Gorcarnakan caxs'!M25+'Gorcarnakan caxs'!M80+'Gorcarnakan caxs'!M351+'Gorcarnakan caxs'!M384+'Gorcarnakan caxs'!M735</f>
        <v>20073.5</v>
      </c>
      <c r="K39" s="109"/>
      <c r="L39" s="84"/>
      <c r="M39" s="83"/>
    </row>
    <row r="40" spans="1:13" ht="12.75">
      <c r="A40" s="46">
        <v>4214</v>
      </c>
      <c r="B40" s="37" t="s">
        <v>451</v>
      </c>
      <c r="C40" s="93" t="s">
        <v>40</v>
      </c>
      <c r="D40" s="49">
        <f>'Gorcarnakan caxs'!G734+'Gorcarnakan caxs'!G81+'Gorcarnakan caxs'!G26</f>
        <v>10999.4</v>
      </c>
      <c r="E40" s="49">
        <f>'Gorcarnakan caxs'!H734+'Gorcarnakan caxs'!H81+'Gorcarnakan caxs'!H26</f>
        <v>10999.4</v>
      </c>
      <c r="F40" s="49">
        <f>'Gorcarnakan caxs'!I734+'Gorcarnakan caxs'!I81+'Gorcarnakan caxs'!I26</f>
        <v>0</v>
      </c>
      <c r="G40" s="49">
        <f>'Gorcarnakan caxs'!J734+'Gorcarnakan caxs'!J81+'Gorcarnakan caxs'!J26</f>
        <v>2749.85</v>
      </c>
      <c r="H40" s="49">
        <f>'Gorcarnakan caxs'!K734+'Gorcarnakan caxs'!K81+'Gorcarnakan caxs'!K26</f>
        <v>5499.7</v>
      </c>
      <c r="I40" s="49">
        <f>'Gorcarnakan caxs'!L734+'Gorcarnakan caxs'!L81+'Gorcarnakan caxs'!L26</f>
        <v>8249.55</v>
      </c>
      <c r="J40" s="49">
        <f>'Gorcarnakan caxs'!M734+'Gorcarnakan caxs'!M81+'Gorcarnakan caxs'!M26</f>
        <v>10999.4</v>
      </c>
      <c r="K40" s="109"/>
      <c r="L40" s="84"/>
      <c r="M40" s="83"/>
    </row>
    <row r="41" spans="1:13" ht="12.75">
      <c r="A41" s="46">
        <v>4215</v>
      </c>
      <c r="B41" s="37" t="s">
        <v>452</v>
      </c>
      <c r="C41" s="93" t="s">
        <v>41</v>
      </c>
      <c r="D41" s="49">
        <f>'Gorcarnakan caxs'!G27</f>
        <v>2602</v>
      </c>
      <c r="E41" s="49">
        <f>'Gorcarnakan caxs'!H27</f>
        <v>2602</v>
      </c>
      <c r="F41" s="49">
        <f>'Gorcarnakan caxs'!I27</f>
        <v>0</v>
      </c>
      <c r="G41" s="49">
        <f>'Gorcarnakan caxs'!J27</f>
        <v>650.5</v>
      </c>
      <c r="H41" s="49">
        <f>'Gorcarnakan caxs'!K27</f>
        <v>1301</v>
      </c>
      <c r="I41" s="49">
        <f>'Gorcarnakan caxs'!L27</f>
        <v>1951.5</v>
      </c>
      <c r="J41" s="49">
        <f>'Gorcarnakan caxs'!M27</f>
        <v>2602</v>
      </c>
      <c r="K41" s="109"/>
      <c r="L41" s="84"/>
      <c r="M41" s="83"/>
    </row>
    <row r="42" spans="1:13" ht="17.25" customHeight="1">
      <c r="A42" s="46">
        <v>4216</v>
      </c>
      <c r="B42" s="37" t="s">
        <v>453</v>
      </c>
      <c r="C42" s="93" t="s">
        <v>42</v>
      </c>
      <c r="D42" s="49">
        <f>'Gorcarnakan caxs'!G736+'Gorcarnakan caxs'!G531+'Gorcarnakan caxs'!G523+'Gorcarnakan caxs'!G28</f>
        <v>8536</v>
      </c>
      <c r="E42" s="49">
        <f>'Gorcarnakan caxs'!H736+'Gorcarnakan caxs'!H531+'Gorcarnakan caxs'!H523+'Gorcarnakan caxs'!H28</f>
        <v>8536</v>
      </c>
      <c r="F42" s="49">
        <f>'Gorcarnakan caxs'!I736+'Gorcarnakan caxs'!I531+'Gorcarnakan caxs'!I523+'Gorcarnakan caxs'!I28</f>
        <v>0</v>
      </c>
      <c r="G42" s="49">
        <f>'Gorcarnakan caxs'!J736+'Gorcarnakan caxs'!J531+'Gorcarnakan caxs'!J523+'Gorcarnakan caxs'!J28</f>
        <v>2134</v>
      </c>
      <c r="H42" s="49">
        <f>'Gorcarnakan caxs'!K736+'Gorcarnakan caxs'!K531+'Gorcarnakan caxs'!K523+'Gorcarnakan caxs'!K28</f>
        <v>4268</v>
      </c>
      <c r="I42" s="49">
        <f>'Gorcarnakan caxs'!L736+'Gorcarnakan caxs'!L531+'Gorcarnakan caxs'!L523+'Gorcarnakan caxs'!L28</f>
        <v>6402</v>
      </c>
      <c r="J42" s="49">
        <f>'Gorcarnakan caxs'!M736+'Gorcarnakan caxs'!M531+'Gorcarnakan caxs'!M523+'Gorcarnakan caxs'!M28</f>
        <v>8536</v>
      </c>
      <c r="K42" s="109"/>
      <c r="L42" s="84"/>
      <c r="M42" s="83"/>
    </row>
    <row r="43" spans="1:13" ht="12.75">
      <c r="A43" s="46">
        <v>4217</v>
      </c>
      <c r="B43" s="37" t="s">
        <v>454</v>
      </c>
      <c r="C43" s="93" t="s">
        <v>43</v>
      </c>
      <c r="D43" s="49">
        <f>'Gorcarnakan caxs'!G29</f>
        <v>9360</v>
      </c>
      <c r="E43" s="49">
        <f>'Gorcarnakan caxs'!H29</f>
        <v>9360</v>
      </c>
      <c r="F43" s="49">
        <f>'Gorcarnakan caxs'!I29</f>
        <v>0</v>
      </c>
      <c r="G43" s="49">
        <f>'Gorcarnakan caxs'!J29</f>
        <v>2340</v>
      </c>
      <c r="H43" s="49">
        <f>'Gorcarnakan caxs'!K29</f>
        <v>4680</v>
      </c>
      <c r="I43" s="49">
        <f>'Gorcarnakan caxs'!L29</f>
        <v>7020</v>
      </c>
      <c r="J43" s="49">
        <f>'Gorcarnakan caxs'!M29</f>
        <v>9360</v>
      </c>
      <c r="K43" s="109"/>
      <c r="L43" s="84"/>
      <c r="M43" s="83"/>
    </row>
    <row r="44" spans="1:13" ht="24">
      <c r="A44" s="46">
        <v>4220</v>
      </c>
      <c r="B44" s="38" t="s">
        <v>389</v>
      </c>
      <c r="C44" s="92" t="s">
        <v>166</v>
      </c>
      <c r="D44" s="76">
        <f>SUM(D46:D48)</f>
        <v>37654</v>
      </c>
      <c r="E44" s="76">
        <f>SUM(E46:E48)</f>
        <v>37654</v>
      </c>
      <c r="F44" s="64" t="s">
        <v>172</v>
      </c>
      <c r="G44" s="76">
        <f>SUM(G46:G48)</f>
        <v>10163.5</v>
      </c>
      <c r="H44" s="76">
        <f>SUM(H46:H48)</f>
        <v>19327</v>
      </c>
      <c r="I44" s="76">
        <f>SUM(I46:I48)</f>
        <v>27990.5</v>
      </c>
      <c r="J44" s="76">
        <f>SUM(J46:J48)</f>
        <v>37654</v>
      </c>
      <c r="K44" s="109"/>
      <c r="L44" s="84"/>
      <c r="M44" s="83"/>
    </row>
    <row r="45" spans="1:13" ht="12.75">
      <c r="A45" s="46"/>
      <c r="B45" s="57" t="s">
        <v>510</v>
      </c>
      <c r="C45" s="92"/>
      <c r="D45" s="76"/>
      <c r="E45" s="76"/>
      <c r="F45" s="64"/>
      <c r="G45" s="76"/>
      <c r="H45" s="76"/>
      <c r="I45" s="76"/>
      <c r="J45" s="76"/>
      <c r="K45" s="109"/>
      <c r="L45" s="84"/>
      <c r="M45" s="83"/>
    </row>
    <row r="46" spans="1:13" ht="12.75">
      <c r="A46" s="46">
        <v>4221</v>
      </c>
      <c r="B46" s="37" t="s">
        <v>455</v>
      </c>
      <c r="C46" s="94">
        <v>4221</v>
      </c>
      <c r="D46" s="49">
        <f>'Gorcarnakan caxs'!G30+'Gorcarnakan caxs'!G517</f>
        <v>30654</v>
      </c>
      <c r="E46" s="49">
        <f>'Gorcarnakan caxs'!H30+'Gorcarnakan caxs'!H517</f>
        <v>30654</v>
      </c>
      <c r="F46" s="49">
        <f>'Gorcarnakan caxs'!I30+'Gorcarnakan caxs'!I517</f>
        <v>0</v>
      </c>
      <c r="G46" s="49">
        <f>'Gorcarnakan caxs'!J30+'Gorcarnakan caxs'!J517</f>
        <v>7663.5</v>
      </c>
      <c r="H46" s="49">
        <f>'Gorcarnakan caxs'!K30+'Gorcarnakan caxs'!K517</f>
        <v>15327</v>
      </c>
      <c r="I46" s="49">
        <f>'Gorcarnakan caxs'!L30+'Gorcarnakan caxs'!L517</f>
        <v>22990.5</v>
      </c>
      <c r="J46" s="49">
        <f>'Gorcarnakan caxs'!M30+'Gorcarnakan caxs'!M517</f>
        <v>30654</v>
      </c>
      <c r="K46" s="109"/>
      <c r="L46" s="84"/>
      <c r="M46" s="83"/>
    </row>
    <row r="47" spans="1:13" ht="12.75">
      <c r="A47" s="46">
        <v>4222</v>
      </c>
      <c r="B47" s="37" t="s">
        <v>456</v>
      </c>
      <c r="C47" s="93" t="s">
        <v>128</v>
      </c>
      <c r="D47" s="49">
        <f>'Gorcarnakan caxs'!G518+'Gorcarnakan caxs'!G31</f>
        <v>7000</v>
      </c>
      <c r="E47" s="49">
        <f>'Gorcarnakan caxs'!H518+'Gorcarnakan caxs'!H31</f>
        <v>7000</v>
      </c>
      <c r="F47" s="49">
        <f>'Gorcarnakan caxs'!I518+'Gorcarnakan caxs'!I31</f>
        <v>0</v>
      </c>
      <c r="G47" s="49">
        <f>'Gorcarnakan caxs'!J518+'Gorcarnakan caxs'!J31</f>
        <v>2500</v>
      </c>
      <c r="H47" s="49">
        <f>'Gorcarnakan caxs'!K518+'Gorcarnakan caxs'!K31</f>
        <v>4000</v>
      </c>
      <c r="I47" s="49">
        <f>'Gorcarnakan caxs'!L518+'Gorcarnakan caxs'!L31</f>
        <v>5000</v>
      </c>
      <c r="J47" s="49">
        <f>'Gorcarnakan caxs'!M518+'Gorcarnakan caxs'!M31</f>
        <v>7000</v>
      </c>
      <c r="K47" s="109"/>
      <c r="L47" s="84"/>
      <c r="M47" s="83"/>
    </row>
    <row r="48" spans="1:13" ht="12.75">
      <c r="A48" s="46">
        <v>4223</v>
      </c>
      <c r="B48" s="37" t="s">
        <v>457</v>
      </c>
      <c r="C48" s="93" t="s">
        <v>129</v>
      </c>
      <c r="D48" s="49">
        <f>SUM(E48:F48)</f>
        <v>0</v>
      </c>
      <c r="E48" s="76"/>
      <c r="F48" s="64" t="s">
        <v>172</v>
      </c>
      <c r="G48" s="76"/>
      <c r="H48" s="76"/>
      <c r="I48" s="76"/>
      <c r="J48" s="76"/>
      <c r="K48" s="109"/>
      <c r="L48" s="84"/>
      <c r="M48" s="83"/>
    </row>
    <row r="49" spans="1:13" ht="45">
      <c r="A49" s="46">
        <v>4230</v>
      </c>
      <c r="B49" s="38" t="s">
        <v>390</v>
      </c>
      <c r="C49" s="92" t="s">
        <v>166</v>
      </c>
      <c r="D49" s="76">
        <f>SUM(D51:D58)</f>
        <v>59932</v>
      </c>
      <c r="E49" s="76">
        <f>SUM(E51:E58)</f>
        <v>59932</v>
      </c>
      <c r="F49" s="64" t="s">
        <v>172</v>
      </c>
      <c r="G49" s="76">
        <f>SUM(G51:G58)</f>
        <v>19807.125</v>
      </c>
      <c r="H49" s="76">
        <f>SUM(H51:H58)</f>
        <v>33864.25</v>
      </c>
      <c r="I49" s="76">
        <f>SUM(I51:I58)</f>
        <v>44675.175</v>
      </c>
      <c r="J49" s="76">
        <f>SUM(J51:J58)</f>
        <v>59932</v>
      </c>
      <c r="K49" s="109"/>
      <c r="L49" s="84"/>
      <c r="M49" s="83"/>
    </row>
    <row r="50" spans="1:13" ht="12.75">
      <c r="A50" s="46"/>
      <c r="B50" s="57" t="s">
        <v>510</v>
      </c>
      <c r="C50" s="92"/>
      <c r="D50" s="76"/>
      <c r="E50" s="76"/>
      <c r="F50" s="64"/>
      <c r="G50" s="76"/>
      <c r="H50" s="76"/>
      <c r="I50" s="76"/>
      <c r="J50" s="76"/>
      <c r="K50" s="109"/>
      <c r="L50" s="84"/>
      <c r="M50" s="83"/>
    </row>
    <row r="51" spans="1:13" ht="12.75">
      <c r="A51" s="46">
        <v>4231</v>
      </c>
      <c r="B51" s="37" t="s">
        <v>458</v>
      </c>
      <c r="C51" s="93" t="s">
        <v>130</v>
      </c>
      <c r="D51" s="49">
        <f>SUM(E51:F51)</f>
        <v>0</v>
      </c>
      <c r="E51" s="76"/>
      <c r="F51" s="64" t="s">
        <v>172</v>
      </c>
      <c r="G51" s="49"/>
      <c r="H51" s="49"/>
      <c r="I51" s="49"/>
      <c r="J51" s="49"/>
      <c r="K51" s="109"/>
      <c r="L51" s="84"/>
      <c r="M51" s="83"/>
    </row>
    <row r="52" spans="1:13" ht="12.75">
      <c r="A52" s="46">
        <v>4232</v>
      </c>
      <c r="B52" s="37" t="s">
        <v>459</v>
      </c>
      <c r="C52" s="93" t="s">
        <v>131</v>
      </c>
      <c r="D52" s="49">
        <f>SUM(E52:F52)</f>
        <v>0</v>
      </c>
      <c r="E52" s="76"/>
      <c r="F52" s="64" t="s">
        <v>172</v>
      </c>
      <c r="G52" s="49"/>
      <c r="H52" s="49"/>
      <c r="I52" s="49"/>
      <c r="J52" s="49"/>
      <c r="K52" s="109"/>
      <c r="L52" s="84"/>
      <c r="M52" s="83"/>
    </row>
    <row r="53" spans="1:13" ht="24">
      <c r="A53" s="46">
        <v>4233</v>
      </c>
      <c r="B53" s="37" t="s">
        <v>460</v>
      </c>
      <c r="C53" s="93" t="s">
        <v>132</v>
      </c>
      <c r="D53" s="49">
        <f>SUM(E53:F53)</f>
        <v>0</v>
      </c>
      <c r="E53" s="76"/>
      <c r="F53" s="64" t="s">
        <v>172</v>
      </c>
      <c r="G53" s="49"/>
      <c r="H53" s="49"/>
      <c r="I53" s="49"/>
      <c r="J53" s="49"/>
      <c r="K53" s="109"/>
      <c r="L53" s="84"/>
      <c r="M53" s="83"/>
    </row>
    <row r="54" spans="1:13" ht="12.75">
      <c r="A54" s="46">
        <v>4234</v>
      </c>
      <c r="B54" s="37" t="s">
        <v>461</v>
      </c>
      <c r="C54" s="93" t="s">
        <v>133</v>
      </c>
      <c r="D54" s="49">
        <f>'Gorcarnakan caxs'!G32</f>
        <v>9140</v>
      </c>
      <c r="E54" s="49">
        <f>'Gorcarnakan caxs'!H32</f>
        <v>9140</v>
      </c>
      <c r="F54" s="49">
        <f>'Gorcarnakan caxs'!I32</f>
        <v>0</v>
      </c>
      <c r="G54" s="49">
        <f>'Gorcarnakan caxs'!J32</f>
        <v>2285</v>
      </c>
      <c r="H54" s="49">
        <f>'Gorcarnakan caxs'!K32</f>
        <v>4570</v>
      </c>
      <c r="I54" s="49">
        <f>'Gorcarnakan caxs'!L32</f>
        <v>6855</v>
      </c>
      <c r="J54" s="49">
        <f>'Gorcarnakan caxs'!M32</f>
        <v>9140</v>
      </c>
      <c r="K54" s="109"/>
      <c r="L54" s="84"/>
      <c r="M54" s="83"/>
    </row>
    <row r="55" spans="1:13" ht="12.75">
      <c r="A55" s="46">
        <v>4235</v>
      </c>
      <c r="B55" s="39" t="s">
        <v>462</v>
      </c>
      <c r="C55" s="95">
        <v>4235</v>
      </c>
      <c r="D55" s="49">
        <f>SUM(E55:F55)</f>
        <v>0</v>
      </c>
      <c r="E55" s="76"/>
      <c r="F55" s="64" t="s">
        <v>172</v>
      </c>
      <c r="G55" s="76"/>
      <c r="H55" s="76"/>
      <c r="I55" s="76"/>
      <c r="J55" s="76"/>
      <c r="K55" s="109"/>
      <c r="L55" s="84"/>
      <c r="M55" s="83"/>
    </row>
    <row r="56" spans="1:13" ht="24">
      <c r="A56" s="46">
        <v>4236</v>
      </c>
      <c r="B56" s="37" t="s">
        <v>463</v>
      </c>
      <c r="C56" s="93" t="s">
        <v>134</v>
      </c>
      <c r="D56" s="49">
        <f>SUM(E56:F56)</f>
        <v>0</v>
      </c>
      <c r="E56" s="76"/>
      <c r="F56" s="64" t="s">
        <v>172</v>
      </c>
      <c r="G56" s="76"/>
      <c r="H56" s="76"/>
      <c r="I56" s="76"/>
      <c r="J56" s="76"/>
      <c r="K56" s="109"/>
      <c r="L56" s="84"/>
      <c r="M56" s="83"/>
    </row>
    <row r="57" spans="1:13" ht="12.75">
      <c r="A57" s="46">
        <v>4237</v>
      </c>
      <c r="B57" s="37" t="s">
        <v>464</v>
      </c>
      <c r="C57" s="93" t="s">
        <v>135</v>
      </c>
      <c r="D57" s="49">
        <f>'Gorcarnakan caxs'!G33</f>
        <v>13800</v>
      </c>
      <c r="E57" s="49">
        <f>'Gorcarnakan caxs'!H33</f>
        <v>13800</v>
      </c>
      <c r="F57" s="49">
        <f>'Gorcarnakan caxs'!I33</f>
        <v>0</v>
      </c>
      <c r="G57" s="49">
        <f>'Gorcarnakan caxs'!J33</f>
        <v>3450</v>
      </c>
      <c r="H57" s="49">
        <f>'Gorcarnakan caxs'!K33</f>
        <v>6900</v>
      </c>
      <c r="I57" s="49">
        <f>'Gorcarnakan caxs'!L33</f>
        <v>8350</v>
      </c>
      <c r="J57" s="49">
        <f>'Gorcarnakan caxs'!M33</f>
        <v>13800</v>
      </c>
      <c r="K57" s="109"/>
      <c r="L57" s="84"/>
      <c r="M57" s="83"/>
    </row>
    <row r="58" spans="1:13" ht="12.75">
      <c r="A58" s="46">
        <v>4238</v>
      </c>
      <c r="B58" s="37" t="s">
        <v>465</v>
      </c>
      <c r="C58" s="93" t="s">
        <v>136</v>
      </c>
      <c r="D58" s="49">
        <f>'Gorcarnakan caxs'!G34+'Gorcarnakan caxs'!G82+'Gorcarnakan caxs'!G274+'Gorcarnakan caxs'!G415+'Gorcarnakan caxs'!G697+'Gorcarnakan caxs'!G720</f>
        <v>36992</v>
      </c>
      <c r="E58" s="49">
        <f>'Gorcarnakan caxs'!H34+'Gorcarnakan caxs'!H82+'Gorcarnakan caxs'!H274+'Gorcarnakan caxs'!H415+'Gorcarnakan caxs'!H697+'Gorcarnakan caxs'!H720</f>
        <v>36992</v>
      </c>
      <c r="F58" s="49">
        <f>'Gorcarnakan caxs'!I34+'Gorcarnakan caxs'!I82+'Gorcarnakan caxs'!I274+'Gorcarnakan caxs'!I415+'Gorcarnakan caxs'!I697+'Gorcarnakan caxs'!I720</f>
        <v>0</v>
      </c>
      <c r="G58" s="49">
        <f>'Gorcarnakan caxs'!J34+'Gorcarnakan caxs'!J82+'Gorcarnakan caxs'!J274+'Gorcarnakan caxs'!J415+'Gorcarnakan caxs'!J697+'Gorcarnakan caxs'!J720</f>
        <v>14072.125</v>
      </c>
      <c r="H58" s="49">
        <f>'Gorcarnakan caxs'!K34+'Gorcarnakan caxs'!K82+'Gorcarnakan caxs'!K274+'Gorcarnakan caxs'!K415+'Gorcarnakan caxs'!K697+'Gorcarnakan caxs'!K720</f>
        <v>22394.25</v>
      </c>
      <c r="I58" s="49">
        <f>'Gorcarnakan caxs'!L34+'Gorcarnakan caxs'!L82+'Gorcarnakan caxs'!L274+'Gorcarnakan caxs'!L415+'Gorcarnakan caxs'!L697+'Gorcarnakan caxs'!L720</f>
        <v>29470.175</v>
      </c>
      <c r="J58" s="49">
        <f>'Gorcarnakan caxs'!M34+'Gorcarnakan caxs'!M82+'Gorcarnakan caxs'!M274+'Gorcarnakan caxs'!M415+'Gorcarnakan caxs'!M697+'Gorcarnakan caxs'!M720</f>
        <v>36992</v>
      </c>
      <c r="K58" s="109"/>
      <c r="L58" s="84"/>
      <c r="M58" s="83"/>
    </row>
    <row r="59" spans="1:13" ht="24">
      <c r="A59" s="46">
        <v>4240</v>
      </c>
      <c r="B59" s="38" t="s">
        <v>391</v>
      </c>
      <c r="C59" s="92" t="s">
        <v>166</v>
      </c>
      <c r="D59" s="76">
        <f>SUM(D61)</f>
        <v>13546.5</v>
      </c>
      <c r="E59" s="76">
        <f>SUM(E61)</f>
        <v>13546.5</v>
      </c>
      <c r="F59" s="64" t="s">
        <v>172</v>
      </c>
      <c r="G59" s="76">
        <f>SUM(G61)</f>
        <v>3761.6</v>
      </c>
      <c r="H59" s="76">
        <f>SUM(H61)</f>
        <v>6523.3</v>
      </c>
      <c r="I59" s="76">
        <f>SUM(I61)</f>
        <v>9784.9</v>
      </c>
      <c r="J59" s="76">
        <f>SUM(J61)</f>
        <v>13546.5</v>
      </c>
      <c r="K59" s="109"/>
      <c r="L59" s="84"/>
      <c r="M59" s="83"/>
    </row>
    <row r="60" spans="1:13" ht="12.75">
      <c r="A60" s="46"/>
      <c r="B60" s="57" t="s">
        <v>510</v>
      </c>
      <c r="C60" s="92"/>
      <c r="D60" s="76"/>
      <c r="E60" s="76"/>
      <c r="F60" s="64"/>
      <c r="G60" s="76"/>
      <c r="H60" s="76"/>
      <c r="I60" s="76"/>
      <c r="J60" s="76"/>
      <c r="K60" s="109"/>
      <c r="L60" s="84"/>
      <c r="M60" s="83"/>
    </row>
    <row r="61" spans="1:13" ht="12.75">
      <c r="A61" s="46">
        <v>4241</v>
      </c>
      <c r="B61" s="37" t="s">
        <v>466</v>
      </c>
      <c r="C61" s="93" t="s">
        <v>137</v>
      </c>
      <c r="D61" s="49">
        <f>'Gorcarnakan caxs'!G95+'Gorcarnakan caxs'!G102+'Gorcarnakan caxs'!G35</f>
        <v>13546.5</v>
      </c>
      <c r="E61" s="49">
        <f>'Gorcarnakan caxs'!H95+'Gorcarnakan caxs'!H102+'Gorcarnakan caxs'!H35</f>
        <v>13546.5</v>
      </c>
      <c r="F61" s="49">
        <f>'Gorcarnakan caxs'!I95+'Gorcarnakan caxs'!I102+'Gorcarnakan caxs'!I35</f>
        <v>0</v>
      </c>
      <c r="G61" s="49">
        <f>'Gorcarnakan caxs'!J95+'Gorcarnakan caxs'!J102+'Gorcarnakan caxs'!J35</f>
        <v>3761.6</v>
      </c>
      <c r="H61" s="49">
        <f>'Gorcarnakan caxs'!K95+'Gorcarnakan caxs'!K102+'Gorcarnakan caxs'!K35</f>
        <v>6523.3</v>
      </c>
      <c r="I61" s="49">
        <f>'Gorcarnakan caxs'!L95+'Gorcarnakan caxs'!L102+'Gorcarnakan caxs'!L35</f>
        <v>9784.9</v>
      </c>
      <c r="J61" s="49">
        <f>'Gorcarnakan caxs'!M95+'Gorcarnakan caxs'!M102+'Gorcarnakan caxs'!M35</f>
        <v>13546.5</v>
      </c>
      <c r="K61" s="109"/>
      <c r="L61" s="84"/>
      <c r="M61" s="83"/>
    </row>
    <row r="62" spans="1:13" ht="28.5" customHeight="1">
      <c r="A62" s="46">
        <v>4250</v>
      </c>
      <c r="B62" s="38" t="s">
        <v>392</v>
      </c>
      <c r="C62" s="92" t="s">
        <v>166</v>
      </c>
      <c r="D62" s="76">
        <f>SUM(D64:D65)</f>
        <v>273421.5</v>
      </c>
      <c r="E62" s="76">
        <f>SUM(E64:E65)</f>
        <v>273421.5</v>
      </c>
      <c r="F62" s="64" t="s">
        <v>172</v>
      </c>
      <c r="G62" s="76">
        <f>SUM(G64:G65)</f>
        <v>16047.25</v>
      </c>
      <c r="H62" s="76">
        <f>SUM(H64:H65)</f>
        <v>155354.9</v>
      </c>
      <c r="I62" s="76">
        <f>SUM(I64:I65)</f>
        <v>242025.25</v>
      </c>
      <c r="J62" s="76">
        <f>SUM(J64:J65)</f>
        <v>273421.5</v>
      </c>
      <c r="K62" s="109"/>
      <c r="L62" s="84"/>
      <c r="M62" s="83"/>
    </row>
    <row r="63" spans="1:13" ht="12.75">
      <c r="A63" s="46"/>
      <c r="B63" s="57" t="s">
        <v>510</v>
      </c>
      <c r="C63" s="92"/>
      <c r="D63" s="76"/>
      <c r="E63" s="76"/>
      <c r="F63" s="64"/>
      <c r="G63" s="76"/>
      <c r="H63" s="76"/>
      <c r="I63" s="76"/>
      <c r="J63" s="76"/>
      <c r="K63" s="109"/>
      <c r="L63" s="84"/>
      <c r="M63" s="83"/>
    </row>
    <row r="64" spans="1:13" ht="24">
      <c r="A64" s="46">
        <v>4251</v>
      </c>
      <c r="B64" s="37" t="s">
        <v>467</v>
      </c>
      <c r="C64" s="93" t="s">
        <v>138</v>
      </c>
      <c r="D64" s="49">
        <f>'Gorcarnakan caxs'!G275+'Gorcarnakan caxs'!G431+'Gorcarnakan caxs'!G559</f>
        <v>271026.5</v>
      </c>
      <c r="E64" s="49">
        <f>'Gorcarnakan caxs'!H275+'Gorcarnakan caxs'!H431+'Gorcarnakan caxs'!H559</f>
        <v>271026.5</v>
      </c>
      <c r="F64" s="49">
        <f>'Gorcarnakan caxs'!I275+'Gorcarnakan caxs'!I431+'Gorcarnakan caxs'!I559</f>
        <v>0</v>
      </c>
      <c r="G64" s="49">
        <f>'Gorcarnakan caxs'!J275+'Gorcarnakan caxs'!J431+'Gorcarnakan caxs'!J559</f>
        <v>15448.5</v>
      </c>
      <c r="H64" s="49">
        <f>'Gorcarnakan caxs'!K275+'Gorcarnakan caxs'!K431+'Gorcarnakan caxs'!K559</f>
        <v>154157.4</v>
      </c>
      <c r="I64" s="49">
        <f>'Gorcarnakan caxs'!L275+'Gorcarnakan caxs'!L431+'Gorcarnakan caxs'!L559</f>
        <v>240229</v>
      </c>
      <c r="J64" s="49">
        <f>'Gorcarnakan caxs'!M275+'Gorcarnakan caxs'!M431+'Gorcarnakan caxs'!M559</f>
        <v>271026.5</v>
      </c>
      <c r="K64" s="109"/>
      <c r="L64" s="84"/>
      <c r="M64" s="83"/>
    </row>
    <row r="65" spans="1:13" ht="24">
      <c r="A65" s="46">
        <v>4252</v>
      </c>
      <c r="B65" s="37" t="s">
        <v>468</v>
      </c>
      <c r="C65" s="93" t="s">
        <v>139</v>
      </c>
      <c r="D65" s="49">
        <f>'Gorcarnakan caxs'!G36</f>
        <v>2395</v>
      </c>
      <c r="E65" s="49">
        <f>'Gorcarnakan caxs'!H36</f>
        <v>2395</v>
      </c>
      <c r="F65" s="49">
        <f>'Gorcarnakan caxs'!I36</f>
        <v>0</v>
      </c>
      <c r="G65" s="49">
        <f>'Gorcarnakan caxs'!J36</f>
        <v>598.75</v>
      </c>
      <c r="H65" s="49">
        <f>'Gorcarnakan caxs'!K36</f>
        <v>1197.5</v>
      </c>
      <c r="I65" s="49">
        <f>'Gorcarnakan caxs'!L36</f>
        <v>1796.25</v>
      </c>
      <c r="J65" s="49">
        <f>'Gorcarnakan caxs'!M36</f>
        <v>2395</v>
      </c>
      <c r="K65" s="109"/>
      <c r="L65" s="84"/>
      <c r="M65" s="83"/>
    </row>
    <row r="66" spans="1:13" ht="33">
      <c r="A66" s="46">
        <v>4260</v>
      </c>
      <c r="B66" s="38" t="s">
        <v>393</v>
      </c>
      <c r="C66" s="92" t="s">
        <v>166</v>
      </c>
      <c r="D66" s="76">
        <f>SUM(D68:D75)</f>
        <v>208435.59999999998</v>
      </c>
      <c r="E66" s="76">
        <f>SUM(E68:E75)</f>
        <v>208435.59999999998</v>
      </c>
      <c r="F66" s="64" t="s">
        <v>172</v>
      </c>
      <c r="G66" s="76">
        <f>SUM(G68:G75)</f>
        <v>45476</v>
      </c>
      <c r="H66" s="76">
        <f>SUM(H68:H75)</f>
        <v>104376.2</v>
      </c>
      <c r="I66" s="76">
        <f>SUM(I68:I75)</f>
        <v>155249.1</v>
      </c>
      <c r="J66" s="76">
        <f>SUM(J68:J75)</f>
        <v>192435.59999999998</v>
      </c>
      <c r="K66" s="109"/>
      <c r="L66" s="84"/>
      <c r="M66" s="83"/>
    </row>
    <row r="67" spans="1:13" ht="12.75">
      <c r="A67" s="46"/>
      <c r="B67" s="57" t="s">
        <v>510</v>
      </c>
      <c r="C67" s="92"/>
      <c r="D67" s="76"/>
      <c r="E67" s="76"/>
      <c r="F67" s="64"/>
      <c r="G67" s="76"/>
      <c r="H67" s="76"/>
      <c r="I67" s="76"/>
      <c r="J67" s="76"/>
      <c r="K67" s="109"/>
      <c r="L67" s="84"/>
      <c r="M67" s="83"/>
    </row>
    <row r="68" spans="1:13" ht="12.75">
      <c r="A68" s="46">
        <v>4261</v>
      </c>
      <c r="B68" s="37" t="s">
        <v>469</v>
      </c>
      <c r="C68" s="93" t="s">
        <v>140</v>
      </c>
      <c r="D68" s="49">
        <f>'Gorcarnakan caxs'!G737+'Gorcarnakan caxs'!G721+'Gorcarnakan caxs'!G151+'Gorcarnakan caxs'!G83+'Gorcarnakan caxs'!G37</f>
        <v>15064.5</v>
      </c>
      <c r="E68" s="49">
        <f>'Gorcarnakan caxs'!H737+'Gorcarnakan caxs'!H721+'Gorcarnakan caxs'!H151+'Gorcarnakan caxs'!H83+'Gorcarnakan caxs'!H37</f>
        <v>15064.5</v>
      </c>
      <c r="F68" s="49">
        <f>'Gorcarnakan caxs'!I737+'Gorcarnakan caxs'!I721+'Gorcarnakan caxs'!I151+'Gorcarnakan caxs'!I83+'Gorcarnakan caxs'!I37</f>
        <v>0</v>
      </c>
      <c r="G68" s="49">
        <f>'Gorcarnakan caxs'!J737+'Gorcarnakan caxs'!J721+'Gorcarnakan caxs'!J151+'Gorcarnakan caxs'!J83+'Gorcarnakan caxs'!J37</f>
        <v>3766.125</v>
      </c>
      <c r="H68" s="49">
        <f>'Gorcarnakan caxs'!K737+'Gorcarnakan caxs'!K721+'Gorcarnakan caxs'!K151+'Gorcarnakan caxs'!K83+'Gorcarnakan caxs'!K37</f>
        <v>7532.25</v>
      </c>
      <c r="I68" s="49">
        <f>'Gorcarnakan caxs'!L737+'Gorcarnakan caxs'!L721+'Gorcarnakan caxs'!L151+'Gorcarnakan caxs'!L83+'Gorcarnakan caxs'!L37</f>
        <v>11298.375</v>
      </c>
      <c r="J68" s="49">
        <f>'Gorcarnakan caxs'!M737+'Gorcarnakan caxs'!M721+'Gorcarnakan caxs'!M151+'Gorcarnakan caxs'!M83+'Gorcarnakan caxs'!M37</f>
        <v>15064.5</v>
      </c>
      <c r="K68" s="109"/>
      <c r="L68" s="84"/>
      <c r="M68" s="83"/>
    </row>
    <row r="69" spans="1:13" ht="12.75">
      <c r="A69" s="46">
        <v>4262</v>
      </c>
      <c r="B69" s="37" t="s">
        <v>470</v>
      </c>
      <c r="C69" s="93" t="s">
        <v>141</v>
      </c>
      <c r="D69" s="49">
        <f>'Gorcarnakan caxs'!G387</f>
        <v>2000</v>
      </c>
      <c r="E69" s="49">
        <f>'Gorcarnakan caxs'!H387</f>
        <v>2000</v>
      </c>
      <c r="F69" s="49">
        <f>'Gorcarnakan caxs'!I387</f>
        <v>0</v>
      </c>
      <c r="G69" s="49">
        <f>'Gorcarnakan caxs'!J387</f>
        <v>500</v>
      </c>
      <c r="H69" s="49">
        <f>'Gorcarnakan caxs'!K387</f>
        <v>1000</v>
      </c>
      <c r="I69" s="49">
        <f>'Gorcarnakan caxs'!L387</f>
        <v>2000</v>
      </c>
      <c r="J69" s="49">
        <f>'Gorcarnakan caxs'!M387</f>
        <v>2000</v>
      </c>
      <c r="K69" s="109"/>
      <c r="L69" s="84"/>
      <c r="M69" s="83"/>
    </row>
    <row r="70" spans="1:13" ht="24">
      <c r="A70" s="46">
        <v>4263</v>
      </c>
      <c r="B70" s="37" t="s">
        <v>49</v>
      </c>
      <c r="C70" s="93" t="s">
        <v>142</v>
      </c>
      <c r="D70" s="49">
        <f>SUM(E70:F70)</f>
        <v>0</v>
      </c>
      <c r="E70" s="76"/>
      <c r="F70" s="64" t="s">
        <v>172</v>
      </c>
      <c r="G70" s="76"/>
      <c r="H70" s="76"/>
      <c r="I70" s="76"/>
      <c r="J70" s="76"/>
      <c r="K70" s="109"/>
      <c r="L70" s="84"/>
      <c r="M70" s="83"/>
    </row>
    <row r="71" spans="1:13" ht="12.75">
      <c r="A71" s="46">
        <v>4264</v>
      </c>
      <c r="B71" s="37" t="s">
        <v>471</v>
      </c>
      <c r="C71" s="93" t="s">
        <v>143</v>
      </c>
      <c r="D71" s="49">
        <f>'Gorcarnakan caxs'!G38+'Gorcarnakan caxs'!G152+'Gorcarnakan caxs'!G352+'Gorcarnakan caxs'!G386+'Gorcarnakan caxs'!G432+'Gorcarnakan caxs'!G739</f>
        <v>133808.9</v>
      </c>
      <c r="E71" s="49">
        <f>'Gorcarnakan caxs'!H38+'Gorcarnakan caxs'!H152+'Gorcarnakan caxs'!H352+'Gorcarnakan caxs'!H386+'Gorcarnakan caxs'!H432+'Gorcarnakan caxs'!H739</f>
        <v>133808.9</v>
      </c>
      <c r="F71" s="49">
        <f>'Gorcarnakan caxs'!I38+'Gorcarnakan caxs'!I152+'Gorcarnakan caxs'!I352+'Gorcarnakan caxs'!I386+'Gorcarnakan caxs'!I432+'Gorcarnakan caxs'!I739</f>
        <v>0</v>
      </c>
      <c r="G71" s="49">
        <f>'Gorcarnakan caxs'!J38+'Gorcarnakan caxs'!J152+'Gorcarnakan caxs'!J352+'Gorcarnakan caxs'!J386+'Gorcarnakan caxs'!J432+'Gorcarnakan caxs'!J739</f>
        <v>33452.25</v>
      </c>
      <c r="H71" s="49">
        <f>'Gorcarnakan caxs'!K38+'Gorcarnakan caxs'!K152+'Gorcarnakan caxs'!K352+'Gorcarnakan caxs'!K386+'Gorcarnakan caxs'!K432+'Gorcarnakan caxs'!K739</f>
        <v>66904.5</v>
      </c>
      <c r="I71" s="49">
        <f>'Gorcarnakan caxs'!L38+'Gorcarnakan caxs'!L152+'Gorcarnakan caxs'!L352+'Gorcarnakan caxs'!L386+'Gorcarnakan caxs'!L432+'Gorcarnakan caxs'!L739</f>
        <v>100356.75</v>
      </c>
      <c r="J71" s="49">
        <f>'Gorcarnakan caxs'!M38+'Gorcarnakan caxs'!M152+'Gorcarnakan caxs'!M352+'Gorcarnakan caxs'!M386+'Gorcarnakan caxs'!M432+'Gorcarnakan caxs'!M739</f>
        <v>133808.9</v>
      </c>
      <c r="K71" s="109"/>
      <c r="L71" s="84"/>
      <c r="M71" s="83"/>
    </row>
    <row r="72" spans="1:13" ht="24">
      <c r="A72" s="46">
        <v>4265</v>
      </c>
      <c r="B72" s="40" t="s">
        <v>472</v>
      </c>
      <c r="C72" s="93" t="s">
        <v>144</v>
      </c>
      <c r="D72" s="49">
        <f>SUM(E72:F72)</f>
        <v>0</v>
      </c>
      <c r="E72" s="76"/>
      <c r="F72" s="64" t="s">
        <v>172</v>
      </c>
      <c r="G72" s="76"/>
      <c r="H72" s="76"/>
      <c r="I72" s="76"/>
      <c r="J72" s="76"/>
      <c r="K72" s="109"/>
      <c r="L72" s="84"/>
      <c r="M72" s="83"/>
    </row>
    <row r="73" spans="1:13" ht="12.75">
      <c r="A73" s="46">
        <v>4266</v>
      </c>
      <c r="B73" s="37" t="s">
        <v>473</v>
      </c>
      <c r="C73" s="93" t="s">
        <v>145</v>
      </c>
      <c r="D73" s="49">
        <f>SUM(E73:F73)</f>
        <v>0</v>
      </c>
      <c r="E73" s="76"/>
      <c r="F73" s="64" t="s">
        <v>172</v>
      </c>
      <c r="G73" s="76"/>
      <c r="H73" s="76"/>
      <c r="I73" s="76"/>
      <c r="J73" s="76"/>
      <c r="K73" s="109"/>
      <c r="L73" s="84"/>
      <c r="M73" s="83"/>
    </row>
    <row r="74" spans="1:13" ht="12.75">
      <c r="A74" s="46">
        <v>4267</v>
      </c>
      <c r="B74" s="37" t="s">
        <v>474</v>
      </c>
      <c r="C74" s="93" t="s">
        <v>146</v>
      </c>
      <c r="D74" s="49">
        <f>SUM(E74:F74)</f>
        <v>0</v>
      </c>
      <c r="E74" s="76"/>
      <c r="F74" s="64" t="s">
        <v>172</v>
      </c>
      <c r="G74" s="49"/>
      <c r="H74" s="49"/>
      <c r="I74" s="49"/>
      <c r="J74" s="49"/>
      <c r="K74" s="109"/>
      <c r="L74" s="84"/>
      <c r="M74" s="83"/>
    </row>
    <row r="75" spans="1:13" ht="12.75">
      <c r="A75" s="46">
        <v>4268</v>
      </c>
      <c r="B75" s="37" t="s">
        <v>475</v>
      </c>
      <c r="C75" s="93" t="s">
        <v>147</v>
      </c>
      <c r="D75" s="49">
        <f>'Gorcarnakan caxs'!G39+'Gorcarnakan caxs'!G276+'Gorcarnakan caxs'!G388+'Gorcarnakan caxs'!G416+'Gorcarnakan caxs'!G433+'Gorcarnakan caxs'!G561</f>
        <v>57562.2</v>
      </c>
      <c r="E75" s="49">
        <f>'Gorcarnakan caxs'!H39+'Gorcarnakan caxs'!H276+'Gorcarnakan caxs'!H388+'Gorcarnakan caxs'!H416+'Gorcarnakan caxs'!H433+'Gorcarnakan caxs'!H561</f>
        <v>57562.2</v>
      </c>
      <c r="F75" s="49">
        <f>'Gorcarnakan caxs'!I39+'Gorcarnakan caxs'!I276+'Gorcarnakan caxs'!I388+'Gorcarnakan caxs'!I416+'Gorcarnakan caxs'!I433+'Gorcarnakan caxs'!I561</f>
        <v>0</v>
      </c>
      <c r="G75" s="49">
        <f>'Gorcarnakan caxs'!J39+'Gorcarnakan caxs'!J276+'Gorcarnakan caxs'!J388+'Gorcarnakan caxs'!J416+'Gorcarnakan caxs'!J433+'Gorcarnakan caxs'!J561</f>
        <v>7757.625</v>
      </c>
      <c r="H75" s="49">
        <f>'Gorcarnakan caxs'!K39+'Gorcarnakan caxs'!K276+'Gorcarnakan caxs'!K388+'Gorcarnakan caxs'!K416+'Gorcarnakan caxs'!K433+'Gorcarnakan caxs'!K561</f>
        <v>28939.45</v>
      </c>
      <c r="I75" s="49">
        <f>'Gorcarnakan caxs'!L39+'Gorcarnakan caxs'!L276+'Gorcarnakan caxs'!L388+'Gorcarnakan caxs'!L416+'Gorcarnakan caxs'!L433+'Gorcarnakan caxs'!L561</f>
        <v>41593.975</v>
      </c>
      <c r="J75" s="49">
        <f>'Gorcarnakan caxs'!M39+'Gorcarnakan caxs'!M276+'Gorcarnakan caxs'!M388+'Gorcarnakan caxs'!M416+'Gorcarnakan caxs'!M433+'Gorcarnakan caxs'!M561</f>
        <v>41562.2</v>
      </c>
      <c r="K75" s="109"/>
      <c r="L75" s="84"/>
      <c r="M75" s="83"/>
    </row>
    <row r="76" spans="1:13" ht="11.25" customHeight="1">
      <c r="A76" s="46">
        <v>4300</v>
      </c>
      <c r="B76" s="38" t="s">
        <v>234</v>
      </c>
      <c r="C76" s="92" t="s">
        <v>166</v>
      </c>
      <c r="D76" s="76">
        <f>SUM(D78,D82,D86)</f>
        <v>0</v>
      </c>
      <c r="E76" s="76">
        <f>SUM(E78,E82,E86)</f>
        <v>0</v>
      </c>
      <c r="F76" s="64" t="s">
        <v>172</v>
      </c>
      <c r="G76" s="76">
        <f>SUM(G78,G82,G86)</f>
        <v>0</v>
      </c>
      <c r="H76" s="76">
        <f>SUM(H78,H82,H86)</f>
        <v>0</v>
      </c>
      <c r="I76" s="76">
        <f>SUM(I78,I82,I86)</f>
        <v>0</v>
      </c>
      <c r="J76" s="76">
        <f>SUM(J78,J82,J86)</f>
        <v>0</v>
      </c>
      <c r="K76" s="83"/>
      <c r="L76" s="84"/>
      <c r="M76" s="83"/>
    </row>
    <row r="77" spans="1:13" ht="12.75">
      <c r="A77" s="46"/>
      <c r="B77" s="57" t="s">
        <v>511</v>
      </c>
      <c r="C77" s="90"/>
      <c r="D77" s="76"/>
      <c r="E77" s="76"/>
      <c r="F77" s="76"/>
      <c r="G77" s="76"/>
      <c r="H77" s="76"/>
      <c r="I77" s="76"/>
      <c r="J77" s="76"/>
      <c r="K77" s="83"/>
      <c r="L77" s="84"/>
      <c r="M77" s="83"/>
    </row>
    <row r="78" spans="1:13" ht="12.75">
      <c r="A78" s="46">
        <v>4310</v>
      </c>
      <c r="B78" s="38" t="s">
        <v>235</v>
      </c>
      <c r="C78" s="92" t="s">
        <v>166</v>
      </c>
      <c r="D78" s="76">
        <f>SUM(D80:D81)</f>
        <v>0</v>
      </c>
      <c r="E78" s="76">
        <f>SUM(E80:E81)</f>
        <v>0</v>
      </c>
      <c r="F78" s="76" t="s">
        <v>173</v>
      </c>
      <c r="G78" s="76">
        <f>SUM(G80:G81)</f>
        <v>0</v>
      </c>
      <c r="H78" s="76">
        <f>SUM(H80:H81)</f>
        <v>0</v>
      </c>
      <c r="I78" s="76">
        <f>SUM(I80:I81)</f>
        <v>0</v>
      </c>
      <c r="J78" s="76">
        <f>SUM(J80:J81)</f>
        <v>0</v>
      </c>
      <c r="K78" s="83"/>
      <c r="L78" s="84"/>
      <c r="M78" s="83"/>
    </row>
    <row r="79" spans="1:13" ht="12.75">
      <c r="A79" s="46"/>
      <c r="B79" s="57" t="s">
        <v>510</v>
      </c>
      <c r="C79" s="92"/>
      <c r="D79" s="76"/>
      <c r="E79" s="76"/>
      <c r="F79" s="64"/>
      <c r="G79" s="76"/>
      <c r="H79" s="76"/>
      <c r="I79" s="76"/>
      <c r="J79" s="76"/>
      <c r="K79" s="83"/>
      <c r="L79" s="84"/>
      <c r="M79" s="83"/>
    </row>
    <row r="80" spans="1:13" ht="12.75">
      <c r="A80" s="46">
        <v>4311</v>
      </c>
      <c r="B80" s="37" t="s">
        <v>495</v>
      </c>
      <c r="C80" s="93" t="s">
        <v>148</v>
      </c>
      <c r="D80" s="49">
        <f>SUM(E80:F80)</f>
        <v>0</v>
      </c>
      <c r="E80" s="76"/>
      <c r="F80" s="64" t="s">
        <v>172</v>
      </c>
      <c r="G80" s="76"/>
      <c r="H80" s="76"/>
      <c r="I80" s="76"/>
      <c r="J80" s="76"/>
      <c r="K80" s="83"/>
      <c r="L80" s="84"/>
      <c r="M80" s="83"/>
    </row>
    <row r="81" spans="1:13" ht="12.75">
      <c r="A81" s="46">
        <v>4312</v>
      </c>
      <c r="B81" s="37" t="s">
        <v>496</v>
      </c>
      <c r="C81" s="93" t="s">
        <v>149</v>
      </c>
      <c r="D81" s="49">
        <f>SUM(E81:F81)</f>
        <v>0</v>
      </c>
      <c r="E81" s="76"/>
      <c r="F81" s="64" t="s">
        <v>172</v>
      </c>
      <c r="G81" s="76"/>
      <c r="H81" s="76"/>
      <c r="I81" s="76"/>
      <c r="J81" s="76"/>
      <c r="K81" s="83"/>
      <c r="L81" s="84"/>
      <c r="M81" s="83"/>
    </row>
    <row r="82" spans="1:13" ht="12.75">
      <c r="A82" s="46">
        <v>4320</v>
      </c>
      <c r="B82" s="38" t="s">
        <v>237</v>
      </c>
      <c r="C82" s="92" t="s">
        <v>166</v>
      </c>
      <c r="D82" s="76">
        <f>SUM(D84:D85)</f>
        <v>0</v>
      </c>
      <c r="E82" s="76">
        <f>SUM(E84:E85)</f>
        <v>0</v>
      </c>
      <c r="F82" s="76" t="s">
        <v>173</v>
      </c>
      <c r="G82" s="76">
        <f>SUM(G84:G85)</f>
        <v>0</v>
      </c>
      <c r="H82" s="76">
        <f>SUM(H84:H85)</f>
        <v>0</v>
      </c>
      <c r="I82" s="76">
        <f>SUM(I84:I85)</f>
        <v>0</v>
      </c>
      <c r="J82" s="76">
        <f>SUM(J84:J85)</f>
        <v>0</v>
      </c>
      <c r="K82" s="83"/>
      <c r="L82" s="84"/>
      <c r="M82" s="83"/>
    </row>
    <row r="83" spans="1:13" ht="12.75">
      <c r="A83" s="46"/>
      <c r="B83" s="57" t="s">
        <v>510</v>
      </c>
      <c r="C83" s="92"/>
      <c r="D83" s="76"/>
      <c r="E83" s="76"/>
      <c r="F83" s="64"/>
      <c r="G83" s="76"/>
      <c r="H83" s="76"/>
      <c r="I83" s="76"/>
      <c r="J83" s="76"/>
      <c r="K83" s="83"/>
      <c r="L83" s="84"/>
      <c r="M83" s="83"/>
    </row>
    <row r="84" spans="1:13" ht="15.75" customHeight="1">
      <c r="A84" s="46">
        <v>4321</v>
      </c>
      <c r="B84" s="37" t="s">
        <v>497</v>
      </c>
      <c r="C84" s="93" t="s">
        <v>150</v>
      </c>
      <c r="D84" s="49">
        <f>SUM(E84:F84)</f>
        <v>0</v>
      </c>
      <c r="E84" s="76"/>
      <c r="F84" s="64" t="s">
        <v>172</v>
      </c>
      <c r="G84" s="76"/>
      <c r="H84" s="76"/>
      <c r="I84" s="76"/>
      <c r="J84" s="76"/>
      <c r="K84" s="83"/>
      <c r="L84" s="84"/>
      <c r="M84" s="83"/>
    </row>
    <row r="85" spans="1:13" ht="12.75">
      <c r="A85" s="46">
        <v>4322</v>
      </c>
      <c r="B85" s="37" t="s">
        <v>498</v>
      </c>
      <c r="C85" s="93" t="s">
        <v>151</v>
      </c>
      <c r="D85" s="49">
        <f>SUM(E85:F85)</f>
        <v>0</v>
      </c>
      <c r="E85" s="76"/>
      <c r="F85" s="64" t="s">
        <v>172</v>
      </c>
      <c r="G85" s="76"/>
      <c r="H85" s="76"/>
      <c r="I85" s="76"/>
      <c r="J85" s="76"/>
      <c r="K85" s="83"/>
      <c r="L85" s="84"/>
      <c r="M85" s="83"/>
    </row>
    <row r="86" spans="1:13" ht="22.5">
      <c r="A86" s="46">
        <v>4330</v>
      </c>
      <c r="B86" s="38" t="s">
        <v>238</v>
      </c>
      <c r="C86" s="92" t="s">
        <v>166</v>
      </c>
      <c r="D86" s="76">
        <f>SUM(D88:D90)</f>
        <v>0</v>
      </c>
      <c r="E86" s="76">
        <f>SUM(E88:E90)</f>
        <v>0</v>
      </c>
      <c r="F86" s="64" t="s">
        <v>172</v>
      </c>
      <c r="G86" s="76">
        <f>SUM(G88:G90)</f>
        <v>0</v>
      </c>
      <c r="H86" s="76">
        <f>SUM(H88:H90)</f>
        <v>0</v>
      </c>
      <c r="I86" s="76">
        <f>SUM(I88:I90)</f>
        <v>0</v>
      </c>
      <c r="J86" s="76">
        <f>SUM(J88:J90)</f>
        <v>0</v>
      </c>
      <c r="K86" s="83"/>
      <c r="L86" s="84"/>
      <c r="M86" s="83"/>
    </row>
    <row r="87" spans="1:13" ht="12.75">
      <c r="A87" s="46"/>
      <c r="B87" s="57" t="s">
        <v>510</v>
      </c>
      <c r="C87" s="92"/>
      <c r="D87" s="76"/>
      <c r="E87" s="76"/>
      <c r="F87" s="64"/>
      <c r="G87" s="76"/>
      <c r="H87" s="76"/>
      <c r="I87" s="76"/>
      <c r="J87" s="76"/>
      <c r="K87" s="83"/>
      <c r="L87" s="84"/>
      <c r="M87" s="83"/>
    </row>
    <row r="88" spans="1:13" ht="24">
      <c r="A88" s="46">
        <v>4331</v>
      </c>
      <c r="B88" s="37" t="s">
        <v>501</v>
      </c>
      <c r="C88" s="93" t="s">
        <v>152</v>
      </c>
      <c r="D88" s="49">
        <f>SUM(E88:F88)</f>
        <v>0</v>
      </c>
      <c r="E88" s="76"/>
      <c r="F88" s="64" t="s">
        <v>172</v>
      </c>
      <c r="G88" s="76"/>
      <c r="H88" s="76"/>
      <c r="I88" s="76"/>
      <c r="J88" s="76"/>
      <c r="K88" s="83"/>
      <c r="L88" s="84"/>
      <c r="M88" s="83"/>
    </row>
    <row r="89" spans="1:13" ht="12.75">
      <c r="A89" s="46">
        <v>4332</v>
      </c>
      <c r="B89" s="37" t="s">
        <v>502</v>
      </c>
      <c r="C89" s="93" t="s">
        <v>153</v>
      </c>
      <c r="D89" s="49">
        <f>SUM(E89:F89)</f>
        <v>0</v>
      </c>
      <c r="E89" s="76"/>
      <c r="F89" s="64" t="s">
        <v>172</v>
      </c>
      <c r="G89" s="76"/>
      <c r="H89" s="76"/>
      <c r="I89" s="76"/>
      <c r="J89" s="76"/>
      <c r="K89" s="83"/>
      <c r="L89" s="84"/>
      <c r="M89" s="83"/>
    </row>
    <row r="90" spans="1:13" ht="12.75">
      <c r="A90" s="46">
        <v>4333</v>
      </c>
      <c r="B90" s="37" t="s">
        <v>503</v>
      </c>
      <c r="C90" s="93" t="s">
        <v>154</v>
      </c>
      <c r="D90" s="49">
        <f>SUM(E90:F90)</f>
        <v>0</v>
      </c>
      <c r="E90" s="76"/>
      <c r="F90" s="64" t="s">
        <v>172</v>
      </c>
      <c r="G90" s="76"/>
      <c r="H90" s="76"/>
      <c r="I90" s="76"/>
      <c r="J90" s="76"/>
      <c r="K90" s="83"/>
      <c r="L90" s="84"/>
      <c r="M90" s="83"/>
    </row>
    <row r="91" spans="1:13" ht="12.75">
      <c r="A91" s="46">
        <v>4400</v>
      </c>
      <c r="B91" s="37" t="s">
        <v>239</v>
      </c>
      <c r="C91" s="92" t="s">
        <v>166</v>
      </c>
      <c r="D91" s="76">
        <f>SUM(D93,D97)</f>
        <v>1292093</v>
      </c>
      <c r="E91" s="76">
        <f>SUM(E93,E97)</f>
        <v>1292093</v>
      </c>
      <c r="F91" s="64" t="s">
        <v>172</v>
      </c>
      <c r="G91" s="76">
        <f>SUM(G93,G97)</f>
        <v>319549.55</v>
      </c>
      <c r="H91" s="76">
        <f>SUM(H93,H97)</f>
        <v>586898.3999999999</v>
      </c>
      <c r="I91" s="76">
        <f>SUM(I93,I97)</f>
        <v>919848.55</v>
      </c>
      <c r="J91" s="76">
        <f>SUM(J93,J97)</f>
        <v>1292093</v>
      </c>
      <c r="K91" s="83"/>
      <c r="L91" s="84"/>
      <c r="M91" s="83"/>
    </row>
    <row r="92" spans="1:13" ht="12.75">
      <c r="A92" s="46"/>
      <c r="B92" s="57" t="s">
        <v>511</v>
      </c>
      <c r="C92" s="90"/>
      <c r="D92" s="76"/>
      <c r="E92" s="76"/>
      <c r="F92" s="76"/>
      <c r="G92" s="76"/>
      <c r="H92" s="76"/>
      <c r="I92" s="76"/>
      <c r="J92" s="76"/>
      <c r="K92" s="83"/>
      <c r="L92" s="84"/>
      <c r="M92" s="83"/>
    </row>
    <row r="93" spans="1:13" ht="24">
      <c r="A93" s="46">
        <v>4410</v>
      </c>
      <c r="B93" s="38" t="s">
        <v>240</v>
      </c>
      <c r="C93" s="92" t="s">
        <v>166</v>
      </c>
      <c r="D93" s="76">
        <f>SUM(D95:D96)</f>
        <v>1272893</v>
      </c>
      <c r="E93" s="76">
        <f>SUM(E95:E96)</f>
        <v>1272893</v>
      </c>
      <c r="F93" s="76" t="s">
        <v>173</v>
      </c>
      <c r="G93" s="76">
        <f>SUM(G95:G96)</f>
        <v>319349.55</v>
      </c>
      <c r="H93" s="76">
        <f>SUM(H95:H96)</f>
        <v>584698.3999999999</v>
      </c>
      <c r="I93" s="76">
        <f>SUM(I95:I96)</f>
        <v>904048.55</v>
      </c>
      <c r="J93" s="76">
        <f>SUM(J95:J96)</f>
        <v>1272893</v>
      </c>
      <c r="K93" s="83"/>
      <c r="L93" s="84"/>
      <c r="M93" s="83"/>
    </row>
    <row r="94" spans="1:13" ht="12.75">
      <c r="A94" s="46"/>
      <c r="B94" s="57" t="s">
        <v>510</v>
      </c>
      <c r="C94" s="92"/>
      <c r="D94" s="76"/>
      <c r="E94" s="76"/>
      <c r="F94" s="64"/>
      <c r="G94" s="76"/>
      <c r="H94" s="76"/>
      <c r="I94" s="76"/>
      <c r="J94" s="76"/>
      <c r="K94" s="83"/>
      <c r="L94" s="84"/>
      <c r="M94" s="83"/>
    </row>
    <row r="95" spans="1:13" ht="24">
      <c r="A95" s="46">
        <v>4411</v>
      </c>
      <c r="B95" s="37" t="s">
        <v>505</v>
      </c>
      <c r="C95" s="93" t="s">
        <v>155</v>
      </c>
      <c r="D95" s="49">
        <f>'Gorcarnakan caxs'!G616+'Gorcarnakan caxs'!G541+'Gorcarnakan caxs'!G536+'Gorcarnakan caxs'!G530+'Gorcarnakan caxs'!G519</f>
        <v>1272893</v>
      </c>
      <c r="E95" s="49">
        <f>'Gorcarnakan caxs'!H616+'Gorcarnakan caxs'!H541+'Gorcarnakan caxs'!H536+'Gorcarnakan caxs'!H530+'Gorcarnakan caxs'!H519</f>
        <v>1272893</v>
      </c>
      <c r="F95" s="49">
        <f>'Gorcarnakan caxs'!I616+'Gorcarnakan caxs'!I541+'Gorcarnakan caxs'!I536+'Gorcarnakan caxs'!I530+'Gorcarnakan caxs'!I519</f>
        <v>0</v>
      </c>
      <c r="G95" s="49">
        <f>'Gorcarnakan caxs'!J616+'Gorcarnakan caxs'!J541+'Gorcarnakan caxs'!J536+'Gorcarnakan caxs'!J530+'Gorcarnakan caxs'!J519</f>
        <v>319349.55</v>
      </c>
      <c r="H95" s="49">
        <f>'Gorcarnakan caxs'!K616+'Gorcarnakan caxs'!K541+'Gorcarnakan caxs'!K536+'Gorcarnakan caxs'!K530+'Gorcarnakan caxs'!K519</f>
        <v>584698.3999999999</v>
      </c>
      <c r="I95" s="49">
        <f>'Gorcarnakan caxs'!L616+'Gorcarnakan caxs'!L541+'Gorcarnakan caxs'!L536+'Gorcarnakan caxs'!L530+'Gorcarnakan caxs'!L519</f>
        <v>904048.55</v>
      </c>
      <c r="J95" s="49">
        <f>'Gorcarnakan caxs'!M616+'Gorcarnakan caxs'!M541+'Gorcarnakan caxs'!M536+'Gorcarnakan caxs'!M530+'Gorcarnakan caxs'!M519</f>
        <v>1272893</v>
      </c>
      <c r="K95" s="109"/>
      <c r="L95" s="84"/>
      <c r="M95" s="83"/>
    </row>
    <row r="96" spans="1:13" ht="24">
      <c r="A96" s="46">
        <v>4412</v>
      </c>
      <c r="B96" s="37" t="s">
        <v>508</v>
      </c>
      <c r="C96" s="93" t="s">
        <v>156</v>
      </c>
      <c r="D96" s="49">
        <f>SUM(E96:F96)</f>
        <v>0</v>
      </c>
      <c r="E96" s="76"/>
      <c r="F96" s="64" t="s">
        <v>172</v>
      </c>
      <c r="G96" s="76"/>
      <c r="H96" s="76"/>
      <c r="I96" s="76"/>
      <c r="J96" s="76"/>
      <c r="K96" s="83"/>
      <c r="L96" s="84"/>
      <c r="M96" s="83"/>
    </row>
    <row r="97" spans="1:13" ht="24">
      <c r="A97" s="46">
        <v>4420</v>
      </c>
      <c r="B97" s="38" t="s">
        <v>241</v>
      </c>
      <c r="C97" s="92" t="s">
        <v>166</v>
      </c>
      <c r="D97" s="76">
        <f>SUM(D99:D100)</f>
        <v>19200</v>
      </c>
      <c r="E97" s="76">
        <f>SUM(E99:E100)</f>
        <v>19200</v>
      </c>
      <c r="F97" s="76" t="s">
        <v>173</v>
      </c>
      <c r="G97" s="76">
        <f>SUM(G99:G100)</f>
        <v>200</v>
      </c>
      <c r="H97" s="76">
        <f>SUM(H99:H100)</f>
        <v>2200</v>
      </c>
      <c r="I97" s="76">
        <f>SUM(I99:I100)</f>
        <v>15800</v>
      </c>
      <c r="J97" s="76">
        <f>SUM(J99:J100)</f>
        <v>19200</v>
      </c>
      <c r="K97" s="83"/>
      <c r="L97" s="84"/>
      <c r="M97" s="83"/>
    </row>
    <row r="98" spans="1:13" ht="12.75">
      <c r="A98" s="46"/>
      <c r="B98" s="57" t="s">
        <v>510</v>
      </c>
      <c r="C98" s="92"/>
      <c r="D98" s="76"/>
      <c r="E98" s="76"/>
      <c r="F98" s="64"/>
      <c r="G98" s="76"/>
      <c r="H98" s="76"/>
      <c r="I98" s="76"/>
      <c r="J98" s="76"/>
      <c r="K98" s="83"/>
      <c r="L98" s="84"/>
      <c r="M98" s="83"/>
    </row>
    <row r="99" spans="1:13" ht="24">
      <c r="A99" s="46">
        <v>4421</v>
      </c>
      <c r="B99" s="37" t="s">
        <v>490</v>
      </c>
      <c r="C99" s="93" t="s">
        <v>157</v>
      </c>
      <c r="D99" s="49">
        <f>'Gorcarnakan caxs'!G434</f>
        <v>19200</v>
      </c>
      <c r="E99" s="49">
        <f>'Gorcarnakan caxs'!H434</f>
        <v>19200</v>
      </c>
      <c r="F99" s="49">
        <f>'Gorcarnakan caxs'!I434</f>
        <v>0</v>
      </c>
      <c r="G99" s="49">
        <f>'Gorcarnakan caxs'!J434</f>
        <v>200</v>
      </c>
      <c r="H99" s="49">
        <f>'Gorcarnakan caxs'!K434</f>
        <v>2200</v>
      </c>
      <c r="I99" s="49">
        <f>'Gorcarnakan caxs'!L434</f>
        <v>15800</v>
      </c>
      <c r="J99" s="49">
        <f>'Gorcarnakan caxs'!M434</f>
        <v>19200</v>
      </c>
      <c r="K99" s="83"/>
      <c r="L99" s="84"/>
      <c r="M99" s="83"/>
    </row>
    <row r="100" spans="1:13" ht="24">
      <c r="A100" s="46">
        <v>4422</v>
      </c>
      <c r="B100" s="37" t="s">
        <v>556</v>
      </c>
      <c r="C100" s="93" t="s">
        <v>158</v>
      </c>
      <c r="D100" s="49">
        <f>SUM(E100:F100)</f>
        <v>0</v>
      </c>
      <c r="E100" s="76"/>
      <c r="F100" s="64" t="s">
        <v>172</v>
      </c>
      <c r="G100" s="76"/>
      <c r="H100" s="76"/>
      <c r="I100" s="76"/>
      <c r="J100" s="76"/>
      <c r="K100" s="83"/>
      <c r="L100" s="84"/>
      <c r="M100" s="83"/>
    </row>
    <row r="101" spans="1:13" ht="22.5">
      <c r="A101" s="46">
        <v>4500</v>
      </c>
      <c r="B101" s="40" t="s">
        <v>242</v>
      </c>
      <c r="C101" s="92" t="s">
        <v>166</v>
      </c>
      <c r="D101" s="76">
        <f>SUM(D103,D107,D111,D123)</f>
        <v>0</v>
      </c>
      <c r="E101" s="76">
        <f>SUM(E103,E107,E111,E123)</f>
        <v>0</v>
      </c>
      <c r="F101" s="64" t="s">
        <v>172</v>
      </c>
      <c r="G101" s="76">
        <f>SUM(G103,G107,G111,G123)</f>
        <v>0</v>
      </c>
      <c r="H101" s="76">
        <f>SUM(H103,H107,H111,H123)</f>
        <v>0</v>
      </c>
      <c r="I101" s="76">
        <f>SUM(I103,I107,I111,I123)</f>
        <v>0</v>
      </c>
      <c r="J101" s="76">
        <f>SUM(J103,J107,J111,J123)</f>
        <v>0</v>
      </c>
      <c r="K101" s="83"/>
      <c r="L101" s="84"/>
      <c r="M101" s="83"/>
    </row>
    <row r="102" spans="1:13" ht="12.75">
      <c r="A102" s="46"/>
      <c r="B102" s="57" t="s">
        <v>511</v>
      </c>
      <c r="C102" s="90"/>
      <c r="D102" s="76"/>
      <c r="E102" s="76"/>
      <c r="F102" s="76"/>
      <c r="G102" s="76"/>
      <c r="H102" s="76"/>
      <c r="I102" s="76"/>
      <c r="J102" s="76"/>
      <c r="K102" s="83"/>
      <c r="L102" s="84"/>
      <c r="M102" s="83"/>
    </row>
    <row r="103" spans="1:13" ht="24">
      <c r="A103" s="46">
        <v>4510</v>
      </c>
      <c r="B103" s="41" t="s">
        <v>243</v>
      </c>
      <c r="C103" s="92" t="s">
        <v>166</v>
      </c>
      <c r="D103" s="76">
        <f>SUM(D105:D106)</f>
        <v>0</v>
      </c>
      <c r="E103" s="76">
        <f>SUM(E105:E106)</f>
        <v>0</v>
      </c>
      <c r="F103" s="76" t="s">
        <v>173</v>
      </c>
      <c r="G103" s="76">
        <f>SUM(G105:G106)</f>
        <v>0</v>
      </c>
      <c r="H103" s="76">
        <f>SUM(H105:H106)</f>
        <v>0</v>
      </c>
      <c r="I103" s="76">
        <f>SUM(I105:I106)</f>
        <v>0</v>
      </c>
      <c r="J103" s="76">
        <f>SUM(J105:J106)</f>
        <v>0</v>
      </c>
      <c r="K103" s="83"/>
      <c r="L103" s="84"/>
      <c r="M103" s="83"/>
    </row>
    <row r="104" spans="1:13" ht="12.75">
      <c r="A104" s="46"/>
      <c r="B104" s="57" t="s">
        <v>510</v>
      </c>
      <c r="C104" s="92"/>
      <c r="D104" s="76"/>
      <c r="E104" s="76"/>
      <c r="F104" s="64"/>
      <c r="G104" s="76"/>
      <c r="H104" s="76"/>
      <c r="I104" s="76"/>
      <c r="J104" s="76"/>
      <c r="K104" s="83"/>
      <c r="L104" s="84"/>
      <c r="M104" s="83"/>
    </row>
    <row r="105" spans="1:13" ht="24">
      <c r="A105" s="46">
        <v>4511</v>
      </c>
      <c r="B105" s="42" t="s">
        <v>244</v>
      </c>
      <c r="C105" s="93" t="s">
        <v>159</v>
      </c>
      <c r="D105" s="49">
        <f>SUM(E105:F105)</f>
        <v>0</v>
      </c>
      <c r="E105" s="85"/>
      <c r="F105" s="64" t="s">
        <v>172</v>
      </c>
      <c r="G105" s="85"/>
      <c r="H105" s="85"/>
      <c r="I105" s="85"/>
      <c r="J105" s="85"/>
      <c r="K105" s="83"/>
      <c r="L105" s="84"/>
      <c r="M105" s="83"/>
    </row>
    <row r="106" spans="1:13" ht="24">
      <c r="A106" s="46">
        <v>4512</v>
      </c>
      <c r="B106" s="37" t="s">
        <v>557</v>
      </c>
      <c r="C106" s="93" t="s">
        <v>160</v>
      </c>
      <c r="D106" s="49">
        <f>SUM(E106:F106)</f>
        <v>0</v>
      </c>
      <c r="E106" s="85"/>
      <c r="F106" s="64" t="s">
        <v>172</v>
      </c>
      <c r="G106" s="85"/>
      <c r="H106" s="85"/>
      <c r="I106" s="85"/>
      <c r="J106" s="85"/>
      <c r="K106" s="83"/>
      <c r="L106" s="84"/>
      <c r="M106" s="83"/>
    </row>
    <row r="107" spans="1:13" ht="24">
      <c r="A107" s="46">
        <v>4520</v>
      </c>
      <c r="B107" s="41" t="s">
        <v>245</v>
      </c>
      <c r="C107" s="92" t="s">
        <v>166</v>
      </c>
      <c r="D107" s="76">
        <f>SUM(D109:D110)</f>
        <v>0</v>
      </c>
      <c r="E107" s="76">
        <f>SUM(E109:E110)</f>
        <v>0</v>
      </c>
      <c r="F107" s="76" t="s">
        <v>173</v>
      </c>
      <c r="G107" s="76">
        <f>SUM(G109:G110)</f>
        <v>0</v>
      </c>
      <c r="H107" s="76">
        <f>SUM(H109:H110)</f>
        <v>0</v>
      </c>
      <c r="I107" s="76">
        <f>SUM(I109:I110)</f>
        <v>0</v>
      </c>
      <c r="J107" s="76">
        <f>SUM(J109:J110)</f>
        <v>0</v>
      </c>
      <c r="K107" s="83"/>
      <c r="L107" s="84"/>
      <c r="M107" s="83"/>
    </row>
    <row r="108" spans="1:13" ht="12.75">
      <c r="A108" s="46"/>
      <c r="B108" s="57" t="s">
        <v>510</v>
      </c>
      <c r="C108" s="92"/>
      <c r="D108" s="76"/>
      <c r="E108" s="76"/>
      <c r="F108" s="64"/>
      <c r="G108" s="76"/>
      <c r="H108" s="76"/>
      <c r="I108" s="76"/>
      <c r="J108" s="76"/>
      <c r="K108" s="83"/>
      <c r="L108" s="84"/>
      <c r="M108" s="83"/>
    </row>
    <row r="109" spans="1:13" ht="30" customHeight="1">
      <c r="A109" s="46">
        <v>4521</v>
      </c>
      <c r="B109" s="37" t="s">
        <v>523</v>
      </c>
      <c r="C109" s="93" t="s">
        <v>161</v>
      </c>
      <c r="D109" s="49">
        <f>SUM(E109:F109)</f>
        <v>0</v>
      </c>
      <c r="E109" s="76"/>
      <c r="F109" s="64" t="s">
        <v>172</v>
      </c>
      <c r="G109" s="76"/>
      <c r="H109" s="76"/>
      <c r="I109" s="76"/>
      <c r="J109" s="76"/>
      <c r="K109" s="83"/>
      <c r="L109" s="84"/>
      <c r="M109" s="83"/>
    </row>
    <row r="110" spans="1:13" ht="24">
      <c r="A110" s="46">
        <v>4522</v>
      </c>
      <c r="B110" s="37" t="s">
        <v>535</v>
      </c>
      <c r="C110" s="93" t="s">
        <v>162</v>
      </c>
      <c r="D110" s="49">
        <f>SUM(E110:F110)</f>
        <v>0</v>
      </c>
      <c r="E110" s="86"/>
      <c r="F110" s="64" t="s">
        <v>172</v>
      </c>
      <c r="G110" s="86"/>
      <c r="H110" s="86"/>
      <c r="I110" s="86"/>
      <c r="J110" s="86"/>
      <c r="K110" s="83"/>
      <c r="L110" s="84"/>
      <c r="M110" s="83"/>
    </row>
    <row r="111" spans="1:13" ht="38.25" customHeight="1">
      <c r="A111" s="46">
        <v>4530</v>
      </c>
      <c r="B111" s="41" t="s">
        <v>246</v>
      </c>
      <c r="C111" s="92" t="s">
        <v>166</v>
      </c>
      <c r="D111" s="76">
        <f>SUM(D113:D115)</f>
        <v>0</v>
      </c>
      <c r="E111" s="76">
        <f>SUM(E113:E115)</f>
        <v>0</v>
      </c>
      <c r="F111" s="64" t="s">
        <v>172</v>
      </c>
      <c r="G111" s="76">
        <f>SUM(G113:G115)</f>
        <v>0</v>
      </c>
      <c r="H111" s="76">
        <f>SUM(H113:H115)</f>
        <v>0</v>
      </c>
      <c r="I111" s="76">
        <f>SUM(I113:I115)</f>
        <v>0</v>
      </c>
      <c r="J111" s="76">
        <f>SUM(J113:J115)</f>
        <v>0</v>
      </c>
      <c r="K111" s="83"/>
      <c r="L111" s="84"/>
      <c r="M111" s="83"/>
    </row>
    <row r="112" spans="1:13" ht="12.75">
      <c r="A112" s="46"/>
      <c r="B112" s="57" t="s">
        <v>510</v>
      </c>
      <c r="C112" s="92"/>
      <c r="D112" s="76"/>
      <c r="E112" s="76"/>
      <c r="F112" s="64" t="s">
        <v>172</v>
      </c>
      <c r="G112" s="76"/>
      <c r="H112" s="76"/>
      <c r="I112" s="76"/>
      <c r="J112" s="76"/>
      <c r="K112" s="83"/>
      <c r="L112" s="84"/>
      <c r="M112" s="83"/>
    </row>
    <row r="113" spans="1:13" ht="38.25" customHeight="1">
      <c r="A113" s="46">
        <v>4531</v>
      </c>
      <c r="B113" s="39" t="s">
        <v>524</v>
      </c>
      <c r="C113" s="93" t="s">
        <v>56</v>
      </c>
      <c r="D113" s="49">
        <f>SUM(E113:F113)</f>
        <v>0</v>
      </c>
      <c r="E113" s="76"/>
      <c r="F113" s="64" t="s">
        <v>172</v>
      </c>
      <c r="G113" s="76"/>
      <c r="H113" s="76"/>
      <c r="I113" s="76"/>
      <c r="J113" s="76"/>
      <c r="K113" s="83"/>
      <c r="L113" s="84"/>
      <c r="M113" s="83"/>
    </row>
    <row r="114" spans="1:13" ht="38.25" customHeight="1">
      <c r="A114" s="46">
        <v>4532</v>
      </c>
      <c r="B114" s="39" t="s">
        <v>525</v>
      </c>
      <c r="C114" s="93" t="s">
        <v>57</v>
      </c>
      <c r="D114" s="49">
        <f>SUM(E114:F114)</f>
        <v>0</v>
      </c>
      <c r="E114" s="76"/>
      <c r="F114" s="64" t="s">
        <v>172</v>
      </c>
      <c r="G114" s="76"/>
      <c r="H114" s="76"/>
      <c r="I114" s="76"/>
      <c r="J114" s="76"/>
      <c r="K114" s="83"/>
      <c r="L114" s="84"/>
      <c r="M114" s="83"/>
    </row>
    <row r="115" spans="1:13" ht="24">
      <c r="A115" s="46">
        <v>4533</v>
      </c>
      <c r="B115" s="39" t="s">
        <v>394</v>
      </c>
      <c r="C115" s="93" t="s">
        <v>58</v>
      </c>
      <c r="D115" s="76">
        <f>E115</f>
        <v>0</v>
      </c>
      <c r="E115" s="76"/>
      <c r="F115" s="64" t="s">
        <v>172</v>
      </c>
      <c r="G115" s="76"/>
      <c r="H115" s="76"/>
      <c r="I115" s="76"/>
      <c r="J115" s="76"/>
      <c r="K115" s="109"/>
      <c r="L115" s="84"/>
      <c r="M115" s="83"/>
    </row>
    <row r="116" spans="1:13" ht="12.75">
      <c r="A116" s="46"/>
      <c r="B116" s="60" t="s">
        <v>511</v>
      </c>
      <c r="C116" s="93"/>
      <c r="D116" s="76"/>
      <c r="E116" s="76"/>
      <c r="F116" s="64" t="s">
        <v>172</v>
      </c>
      <c r="G116" s="76"/>
      <c r="H116" s="76"/>
      <c r="I116" s="76"/>
      <c r="J116" s="76"/>
      <c r="K116" s="83"/>
      <c r="L116" s="84"/>
      <c r="M116" s="83"/>
    </row>
    <row r="117" spans="1:13" ht="24">
      <c r="A117" s="46">
        <v>4534</v>
      </c>
      <c r="B117" s="60" t="s">
        <v>395</v>
      </c>
      <c r="C117" s="93"/>
      <c r="D117" s="76">
        <f>SUM(D119:D120)</f>
        <v>0</v>
      </c>
      <c r="E117" s="76">
        <f>SUM(E119:E120)</f>
        <v>0</v>
      </c>
      <c r="F117" s="64" t="s">
        <v>172</v>
      </c>
      <c r="G117" s="76">
        <f>SUM(G119:G120)</f>
        <v>0</v>
      </c>
      <c r="H117" s="76">
        <f>SUM(H119:H120)</f>
        <v>0</v>
      </c>
      <c r="I117" s="76">
        <f>SUM(I119:I120)</f>
        <v>0</v>
      </c>
      <c r="J117" s="76">
        <f>SUM(J119:J120)</f>
        <v>0</v>
      </c>
      <c r="K117" s="83"/>
      <c r="L117" s="84"/>
      <c r="M117" s="83"/>
    </row>
    <row r="118" spans="1:13" ht="12.75">
      <c r="A118" s="46"/>
      <c r="B118" s="60" t="s">
        <v>516</v>
      </c>
      <c r="C118" s="93"/>
      <c r="D118" s="76"/>
      <c r="E118" s="76"/>
      <c r="F118" s="64" t="s">
        <v>172</v>
      </c>
      <c r="G118" s="76"/>
      <c r="H118" s="76"/>
      <c r="I118" s="76"/>
      <c r="J118" s="76"/>
      <c r="K118" s="83"/>
      <c r="L118" s="84"/>
      <c r="M118" s="83"/>
    </row>
    <row r="119" spans="1:13" ht="21.75" customHeight="1">
      <c r="A119" s="61">
        <v>4535</v>
      </c>
      <c r="B119" s="62" t="s">
        <v>515</v>
      </c>
      <c r="C119" s="93"/>
      <c r="D119" s="49">
        <f>SUM(E119:F119)</f>
        <v>0</v>
      </c>
      <c r="E119" s="76"/>
      <c r="F119" s="64" t="s">
        <v>172</v>
      </c>
      <c r="G119" s="76"/>
      <c r="H119" s="76"/>
      <c r="I119" s="76"/>
      <c r="J119" s="76"/>
      <c r="K119" s="83"/>
      <c r="L119" s="84"/>
      <c r="M119" s="83"/>
    </row>
    <row r="120" spans="1:13" ht="12.75">
      <c r="A120" s="46">
        <v>4536</v>
      </c>
      <c r="B120" s="60" t="s">
        <v>517</v>
      </c>
      <c r="C120" s="93"/>
      <c r="D120" s="49">
        <f>SUM(E120:F120)</f>
        <v>0</v>
      </c>
      <c r="E120" s="76"/>
      <c r="F120" s="64" t="s">
        <v>172</v>
      </c>
      <c r="G120" s="76"/>
      <c r="H120" s="76"/>
      <c r="I120" s="76"/>
      <c r="J120" s="76"/>
      <c r="K120" s="83"/>
      <c r="L120" s="84"/>
      <c r="M120" s="83"/>
    </row>
    <row r="121" spans="1:13" ht="12.75">
      <c r="A121" s="46">
        <v>4537</v>
      </c>
      <c r="B121" s="60" t="s">
        <v>518</v>
      </c>
      <c r="C121" s="93"/>
      <c r="D121" s="49">
        <f>SUM(E121:F121)</f>
        <v>0</v>
      </c>
      <c r="E121" s="76"/>
      <c r="F121" s="64" t="s">
        <v>172</v>
      </c>
      <c r="G121" s="76"/>
      <c r="H121" s="76"/>
      <c r="I121" s="76"/>
      <c r="J121" s="76"/>
      <c r="K121" s="83"/>
      <c r="L121" s="84"/>
      <c r="M121" s="83"/>
    </row>
    <row r="122" spans="1:13" ht="12.75">
      <c r="A122" s="46">
        <v>4538</v>
      </c>
      <c r="B122" s="60" t="s">
        <v>520</v>
      </c>
      <c r="C122" s="93"/>
      <c r="D122" s="49">
        <f>SUM(E122:F122)</f>
        <v>0</v>
      </c>
      <c r="E122" s="76"/>
      <c r="F122" s="64" t="s">
        <v>172</v>
      </c>
      <c r="G122" s="76"/>
      <c r="H122" s="76"/>
      <c r="I122" s="76"/>
      <c r="J122" s="76"/>
      <c r="K122" s="83"/>
      <c r="L122" s="84"/>
      <c r="M122" s="83"/>
    </row>
    <row r="123" spans="1:13" ht="24">
      <c r="A123" s="46">
        <v>4540</v>
      </c>
      <c r="B123" s="41" t="s">
        <v>247</v>
      </c>
      <c r="C123" s="92" t="s">
        <v>166</v>
      </c>
      <c r="D123" s="76">
        <f>SUM(D125:D127)</f>
        <v>0</v>
      </c>
      <c r="E123" s="76">
        <f>SUM(E125:E127)</f>
        <v>0</v>
      </c>
      <c r="F123" s="64" t="s">
        <v>172</v>
      </c>
      <c r="G123" s="85"/>
      <c r="H123" s="85"/>
      <c r="I123" s="85"/>
      <c r="J123" s="85"/>
      <c r="K123" s="83"/>
      <c r="L123" s="84"/>
      <c r="M123" s="83"/>
    </row>
    <row r="124" spans="1:13" ht="12.75">
      <c r="A124" s="46"/>
      <c r="B124" s="57" t="s">
        <v>510</v>
      </c>
      <c r="C124" s="92"/>
      <c r="D124" s="76"/>
      <c r="E124" s="76"/>
      <c r="F124" s="64"/>
      <c r="G124" s="76"/>
      <c r="H124" s="76"/>
      <c r="I124" s="76"/>
      <c r="J124" s="76"/>
      <c r="K124" s="83"/>
      <c r="L124" s="84"/>
      <c r="M124" s="83"/>
    </row>
    <row r="125" spans="1:13" ht="38.25" customHeight="1">
      <c r="A125" s="46">
        <v>4541</v>
      </c>
      <c r="B125" s="39" t="s">
        <v>59</v>
      </c>
      <c r="C125" s="93" t="s">
        <v>61</v>
      </c>
      <c r="D125" s="49">
        <f>SUM(E125:F125)</f>
        <v>0</v>
      </c>
      <c r="E125" s="85"/>
      <c r="F125" s="64" t="s">
        <v>172</v>
      </c>
      <c r="G125" s="85"/>
      <c r="H125" s="85"/>
      <c r="I125" s="85"/>
      <c r="J125" s="85"/>
      <c r="K125" s="83"/>
      <c r="L125" s="84"/>
      <c r="M125" s="83"/>
    </row>
    <row r="126" spans="1:13" ht="38.25" customHeight="1">
      <c r="A126" s="46">
        <v>4542</v>
      </c>
      <c r="B126" s="39" t="s">
        <v>60</v>
      </c>
      <c r="C126" s="93" t="s">
        <v>62</v>
      </c>
      <c r="D126" s="49">
        <f>SUM(E126:F126)</f>
        <v>0</v>
      </c>
      <c r="E126" s="85"/>
      <c r="F126" s="64" t="s">
        <v>172</v>
      </c>
      <c r="G126" s="85"/>
      <c r="H126" s="85"/>
      <c r="I126" s="85"/>
      <c r="J126" s="85"/>
      <c r="K126" s="83"/>
      <c r="L126" s="84"/>
      <c r="M126" s="83"/>
    </row>
    <row r="127" spans="1:13" ht="24">
      <c r="A127" s="46">
        <v>4543</v>
      </c>
      <c r="B127" s="39" t="s">
        <v>396</v>
      </c>
      <c r="C127" s="93" t="s">
        <v>63</v>
      </c>
      <c r="D127" s="76">
        <f>SUM(D129,D133,D134)</f>
        <v>0</v>
      </c>
      <c r="E127" s="76">
        <f>SUM(E129,E133,E134)</f>
        <v>0</v>
      </c>
      <c r="F127" s="64" t="s">
        <v>172</v>
      </c>
      <c r="G127" s="85"/>
      <c r="H127" s="85"/>
      <c r="I127" s="85"/>
      <c r="J127" s="85"/>
      <c r="K127" s="83"/>
      <c r="L127" s="84"/>
      <c r="M127" s="83"/>
    </row>
    <row r="128" spans="1:13" ht="12.75">
      <c r="A128" s="46"/>
      <c r="B128" s="60" t="s">
        <v>511</v>
      </c>
      <c r="C128" s="93"/>
      <c r="D128" s="76"/>
      <c r="E128" s="76"/>
      <c r="F128" s="64"/>
      <c r="G128" s="76"/>
      <c r="H128" s="76"/>
      <c r="I128" s="76"/>
      <c r="J128" s="76"/>
      <c r="K128" s="83"/>
      <c r="L128" s="84"/>
      <c r="M128" s="83"/>
    </row>
    <row r="129" spans="1:13" ht="24">
      <c r="A129" s="46">
        <v>4544</v>
      </c>
      <c r="B129" s="60" t="s">
        <v>397</v>
      </c>
      <c r="C129" s="93"/>
      <c r="D129" s="76">
        <f>SUM(D131:D132)</f>
        <v>0</v>
      </c>
      <c r="E129" s="85"/>
      <c r="F129" s="64" t="s">
        <v>172</v>
      </c>
      <c r="G129" s="85"/>
      <c r="H129" s="85"/>
      <c r="I129" s="85"/>
      <c r="J129" s="85"/>
      <c r="K129" s="83"/>
      <c r="L129" s="84"/>
      <c r="M129" s="83"/>
    </row>
    <row r="130" spans="1:13" ht="12.75">
      <c r="A130" s="46"/>
      <c r="B130" s="60" t="s">
        <v>516</v>
      </c>
      <c r="C130" s="93"/>
      <c r="D130" s="76"/>
      <c r="E130" s="85"/>
      <c r="F130" s="64" t="s">
        <v>172</v>
      </c>
      <c r="G130" s="85"/>
      <c r="H130" s="85"/>
      <c r="I130" s="85"/>
      <c r="J130" s="85"/>
      <c r="K130" s="83"/>
      <c r="L130" s="84"/>
      <c r="M130" s="83"/>
    </row>
    <row r="131" spans="1:13" ht="24" customHeight="1">
      <c r="A131" s="61">
        <v>4545</v>
      </c>
      <c r="B131" s="62" t="s">
        <v>515</v>
      </c>
      <c r="C131" s="93"/>
      <c r="D131" s="49">
        <f>SUM(E131:F131)</f>
        <v>0</v>
      </c>
      <c r="E131" s="85"/>
      <c r="F131" s="64" t="s">
        <v>172</v>
      </c>
      <c r="G131" s="85"/>
      <c r="H131" s="85"/>
      <c r="I131" s="85"/>
      <c r="J131" s="85"/>
      <c r="K131" s="83"/>
      <c r="L131" s="84"/>
      <c r="M131" s="83"/>
    </row>
    <row r="132" spans="1:13" ht="12.75">
      <c r="A132" s="46">
        <v>4546</v>
      </c>
      <c r="B132" s="60" t="s">
        <v>519</v>
      </c>
      <c r="C132" s="93"/>
      <c r="D132" s="49">
        <f>SUM(E132:F132)</f>
        <v>0</v>
      </c>
      <c r="E132" s="85"/>
      <c r="F132" s="64" t="s">
        <v>172</v>
      </c>
      <c r="G132" s="85"/>
      <c r="H132" s="85"/>
      <c r="I132" s="85"/>
      <c r="J132" s="85"/>
      <c r="K132" s="83"/>
      <c r="L132" s="84"/>
      <c r="M132" s="83"/>
    </row>
    <row r="133" spans="1:13" ht="12.75">
      <c r="A133" s="46">
        <v>4547</v>
      </c>
      <c r="B133" s="60" t="s">
        <v>518</v>
      </c>
      <c r="C133" s="93"/>
      <c r="D133" s="49">
        <f>SUM(E133:F133)</f>
        <v>0</v>
      </c>
      <c r="E133" s="85"/>
      <c r="F133" s="64" t="s">
        <v>172</v>
      </c>
      <c r="G133" s="85"/>
      <c r="H133" s="85"/>
      <c r="I133" s="85"/>
      <c r="J133" s="85"/>
      <c r="K133" s="83"/>
      <c r="L133" s="84"/>
      <c r="M133" s="83"/>
    </row>
    <row r="134" spans="1:13" ht="12.75">
      <c r="A134" s="46">
        <v>4548</v>
      </c>
      <c r="B134" s="60" t="s">
        <v>520</v>
      </c>
      <c r="C134" s="93"/>
      <c r="D134" s="49">
        <f>SUM(E134:F134)</f>
        <v>0</v>
      </c>
      <c r="E134" s="85"/>
      <c r="F134" s="64" t="s">
        <v>172</v>
      </c>
      <c r="G134" s="85"/>
      <c r="H134" s="85"/>
      <c r="I134" s="85"/>
      <c r="J134" s="85"/>
      <c r="K134" s="83"/>
      <c r="L134" s="84"/>
      <c r="M134" s="83"/>
    </row>
    <row r="135" spans="1:13" ht="32.25" customHeight="1">
      <c r="A135" s="46">
        <v>4600</v>
      </c>
      <c r="B135" s="41" t="s">
        <v>248</v>
      </c>
      <c r="C135" s="92" t="s">
        <v>166</v>
      </c>
      <c r="D135" s="76">
        <f>SUM(D137,D141,D147)</f>
        <v>50056</v>
      </c>
      <c r="E135" s="76">
        <f>SUM(E137,E141,E147)</f>
        <v>50056</v>
      </c>
      <c r="F135" s="64" t="s">
        <v>172</v>
      </c>
      <c r="G135" s="76">
        <f>SUM(G137,G141,G147)</f>
        <v>14014</v>
      </c>
      <c r="H135" s="76">
        <f>SUM(H137,H141,H147)</f>
        <v>22028</v>
      </c>
      <c r="I135" s="76">
        <f>SUM(I137,I141,I147)</f>
        <v>37542</v>
      </c>
      <c r="J135" s="76">
        <f>SUM(J137,J141,J147)</f>
        <v>50056</v>
      </c>
      <c r="K135" s="83"/>
      <c r="L135" s="84"/>
      <c r="M135" s="83"/>
    </row>
    <row r="136" spans="1:13" ht="12.75">
      <c r="A136" s="46"/>
      <c r="B136" s="57" t="s">
        <v>511</v>
      </c>
      <c r="C136" s="90"/>
      <c r="D136" s="76"/>
      <c r="E136" s="76"/>
      <c r="F136" s="76"/>
      <c r="G136" s="76"/>
      <c r="H136" s="76"/>
      <c r="I136" s="76"/>
      <c r="J136" s="76"/>
      <c r="K136" s="83"/>
      <c r="L136" s="84"/>
      <c r="M136" s="83"/>
    </row>
    <row r="137" spans="1:13" s="24" customFormat="1" ht="12.75">
      <c r="A137" s="46">
        <v>4610</v>
      </c>
      <c r="B137" s="63" t="s">
        <v>536</v>
      </c>
      <c r="C137" s="90"/>
      <c r="D137" s="76">
        <f>SUM(D139:D140)</f>
        <v>0</v>
      </c>
      <c r="E137" s="76">
        <f>SUM(E139:E140)</f>
        <v>0</v>
      </c>
      <c r="F137" s="227" t="s">
        <v>173</v>
      </c>
      <c r="G137" s="76">
        <f>SUM(G139:G140)</f>
        <v>0</v>
      </c>
      <c r="H137" s="76">
        <f>SUM(H139:H140)</f>
        <v>0</v>
      </c>
      <c r="I137" s="76">
        <f>SUM(I139:I140)</f>
        <v>0</v>
      </c>
      <c r="J137" s="76">
        <f>SUM(J139:J140)</f>
        <v>0</v>
      </c>
      <c r="K137" s="83"/>
      <c r="L137" s="84"/>
      <c r="M137" s="83"/>
    </row>
    <row r="138" spans="1:13" ht="12.75">
      <c r="A138" s="46"/>
      <c r="B138" s="57" t="s">
        <v>511</v>
      </c>
      <c r="C138" s="90"/>
      <c r="D138" s="76"/>
      <c r="E138" s="76"/>
      <c r="F138" s="64"/>
      <c r="G138" s="76"/>
      <c r="H138" s="76"/>
      <c r="I138" s="76"/>
      <c r="J138" s="76"/>
      <c r="K138" s="83"/>
      <c r="L138" s="84"/>
      <c r="M138" s="83"/>
    </row>
    <row r="139" spans="1:13" ht="25.5">
      <c r="A139" s="46">
        <v>4610</v>
      </c>
      <c r="B139" s="21" t="s">
        <v>421</v>
      </c>
      <c r="C139" s="90" t="s">
        <v>420</v>
      </c>
      <c r="D139" s="49">
        <f>SUM(E139:F139)</f>
        <v>0</v>
      </c>
      <c r="E139" s="76"/>
      <c r="F139" s="64" t="s">
        <v>172</v>
      </c>
      <c r="G139" s="76"/>
      <c r="H139" s="76"/>
      <c r="I139" s="76"/>
      <c r="J139" s="76"/>
      <c r="K139" s="83"/>
      <c r="L139" s="84"/>
      <c r="M139" s="83"/>
    </row>
    <row r="140" spans="1:13" ht="25.5">
      <c r="A140" s="46">
        <v>4620</v>
      </c>
      <c r="B140" s="21" t="s">
        <v>538</v>
      </c>
      <c r="C140" s="90" t="s">
        <v>537</v>
      </c>
      <c r="D140" s="49">
        <f>SUM(E140:F140)</f>
        <v>0</v>
      </c>
      <c r="E140" s="76"/>
      <c r="F140" s="64" t="s">
        <v>172</v>
      </c>
      <c r="G140" s="76"/>
      <c r="H140" s="76"/>
      <c r="I140" s="76"/>
      <c r="J140" s="76"/>
      <c r="K140" s="83"/>
      <c r="L140" s="84"/>
      <c r="M140" s="83"/>
    </row>
    <row r="141" spans="1:13" ht="34.5">
      <c r="A141" s="46">
        <v>4630</v>
      </c>
      <c r="B141" s="38" t="s">
        <v>249</v>
      </c>
      <c r="C141" s="92" t="s">
        <v>166</v>
      </c>
      <c r="D141" s="76">
        <f>SUM(D143:D146)</f>
        <v>50056</v>
      </c>
      <c r="E141" s="76">
        <f>SUM(E143:E146)</f>
        <v>50056</v>
      </c>
      <c r="F141" s="64" t="s">
        <v>172</v>
      </c>
      <c r="G141" s="76">
        <f>SUM(G143:G146)</f>
        <v>14014</v>
      </c>
      <c r="H141" s="76">
        <f>SUM(H143:H146)</f>
        <v>22028</v>
      </c>
      <c r="I141" s="76">
        <f>SUM(I143:I146)</f>
        <v>37542</v>
      </c>
      <c r="J141" s="76">
        <f>SUM(J143:J146)</f>
        <v>50056</v>
      </c>
      <c r="K141" s="83"/>
      <c r="L141" s="84"/>
      <c r="M141" s="83"/>
    </row>
    <row r="142" spans="1:13" ht="12.75">
      <c r="A142" s="46"/>
      <c r="B142" s="57" t="s">
        <v>510</v>
      </c>
      <c r="C142" s="92"/>
      <c r="D142" s="76"/>
      <c r="E142" s="76"/>
      <c r="F142" s="64"/>
      <c r="G142" s="76"/>
      <c r="H142" s="76"/>
      <c r="I142" s="76"/>
      <c r="J142" s="76"/>
      <c r="K142" s="83"/>
      <c r="L142" s="84"/>
      <c r="M142" s="83"/>
    </row>
    <row r="143" spans="1:13" ht="12.75">
      <c r="A143" s="46">
        <v>4631</v>
      </c>
      <c r="B143" s="37" t="s">
        <v>67</v>
      </c>
      <c r="C143" s="93" t="s">
        <v>64</v>
      </c>
      <c r="D143" s="49">
        <f>SUM(E143:F143)</f>
        <v>0</v>
      </c>
      <c r="E143" s="76"/>
      <c r="F143" s="64" t="s">
        <v>172</v>
      </c>
      <c r="G143" s="76"/>
      <c r="H143" s="76"/>
      <c r="I143" s="76"/>
      <c r="J143" s="76"/>
      <c r="K143" s="83"/>
      <c r="L143" s="84"/>
      <c r="M143" s="83"/>
    </row>
    <row r="144" spans="1:13" ht="25.5" customHeight="1">
      <c r="A144" s="46">
        <v>4632</v>
      </c>
      <c r="B144" s="37" t="s">
        <v>68</v>
      </c>
      <c r="C144" s="93" t="s">
        <v>65</v>
      </c>
      <c r="D144" s="49">
        <f>'Gorcarnakan caxs'!G524+'Gorcarnakan caxs'!G606</f>
        <v>7036</v>
      </c>
      <c r="E144" s="49">
        <f>'Gorcarnakan caxs'!H524+'Gorcarnakan caxs'!H606</f>
        <v>7036</v>
      </c>
      <c r="F144" s="49">
        <f>'Gorcarnakan caxs'!I524+'Gorcarnakan caxs'!I606</f>
        <v>0</v>
      </c>
      <c r="G144" s="49">
        <f>'Gorcarnakan caxs'!J524+'Gorcarnakan caxs'!J606</f>
        <v>1759</v>
      </c>
      <c r="H144" s="49">
        <f>'Gorcarnakan caxs'!K524+'Gorcarnakan caxs'!K606</f>
        <v>3518</v>
      </c>
      <c r="I144" s="49">
        <f>'Gorcarnakan caxs'!L524+'Gorcarnakan caxs'!L606</f>
        <v>5277</v>
      </c>
      <c r="J144" s="49">
        <f>'Gorcarnakan caxs'!M524+'Gorcarnakan caxs'!M606</f>
        <v>7036</v>
      </c>
      <c r="K144" s="233"/>
      <c r="L144" s="84"/>
      <c r="M144" s="83"/>
    </row>
    <row r="145" spans="1:13" ht="17.25" customHeight="1">
      <c r="A145" s="46">
        <v>4633</v>
      </c>
      <c r="B145" s="37" t="s">
        <v>69</v>
      </c>
      <c r="C145" s="93" t="s">
        <v>66</v>
      </c>
      <c r="D145" s="49">
        <f>'Gorcarnakan caxs'!G714</f>
        <v>1020</v>
      </c>
      <c r="E145" s="49">
        <f>'Gorcarnakan caxs'!H714</f>
        <v>1020</v>
      </c>
      <c r="F145" s="49">
        <f>'Gorcarnakan caxs'!I714</f>
        <v>0</v>
      </c>
      <c r="G145" s="49">
        <f>'Gorcarnakan caxs'!J714</f>
        <v>255</v>
      </c>
      <c r="H145" s="49">
        <f>'Gorcarnakan caxs'!K714</f>
        <v>510</v>
      </c>
      <c r="I145" s="49">
        <f>'Gorcarnakan caxs'!L714</f>
        <v>765</v>
      </c>
      <c r="J145" s="49">
        <v>1020</v>
      </c>
      <c r="K145" s="83"/>
      <c r="L145" s="84"/>
      <c r="M145" s="83"/>
    </row>
    <row r="146" spans="1:13" ht="14.25" customHeight="1">
      <c r="A146" s="46">
        <v>4634</v>
      </c>
      <c r="B146" s="37" t="s">
        <v>70</v>
      </c>
      <c r="C146" s="93" t="s">
        <v>492</v>
      </c>
      <c r="D146" s="49">
        <f>'Gorcarnakan caxs'!G722+'Gorcarnakan caxs'!G703+'Gorcarnakan caxs'!G520</f>
        <v>42000</v>
      </c>
      <c r="E146" s="49">
        <f>'Gorcarnakan caxs'!H722+'Gorcarnakan caxs'!H703+'Gorcarnakan caxs'!H520</f>
        <v>42000</v>
      </c>
      <c r="F146" s="49">
        <f>'Gorcarnakan caxs'!I722+'Gorcarnakan caxs'!I703+'Gorcarnakan caxs'!I520</f>
        <v>0</v>
      </c>
      <c r="G146" s="49">
        <f>'Gorcarnakan caxs'!J722+'Gorcarnakan caxs'!J703+'Gorcarnakan caxs'!J520</f>
        <v>12000</v>
      </c>
      <c r="H146" s="49">
        <f>'Gorcarnakan caxs'!K722+'Gorcarnakan caxs'!K703+'Gorcarnakan caxs'!K520</f>
        <v>18000</v>
      </c>
      <c r="I146" s="49">
        <f>'Gorcarnakan caxs'!L722+'Gorcarnakan caxs'!L703+'Gorcarnakan caxs'!L520</f>
        <v>31500</v>
      </c>
      <c r="J146" s="49">
        <f>'Gorcarnakan caxs'!M722+'Gorcarnakan caxs'!M703+'Gorcarnakan caxs'!M520</f>
        <v>42000</v>
      </c>
      <c r="K146" s="109"/>
      <c r="L146" s="84"/>
      <c r="M146" s="83"/>
    </row>
    <row r="147" spans="1:13" ht="12.75">
      <c r="A147" s="46">
        <v>4640</v>
      </c>
      <c r="B147" s="38" t="s">
        <v>250</v>
      </c>
      <c r="C147" s="92" t="s">
        <v>166</v>
      </c>
      <c r="D147" s="76">
        <f>SUM(D149)</f>
        <v>0</v>
      </c>
      <c r="E147" s="76">
        <f>SUM(E149)</f>
        <v>0</v>
      </c>
      <c r="F147" s="64" t="s">
        <v>172</v>
      </c>
      <c r="G147" s="76">
        <f>SUM(G149)</f>
        <v>0</v>
      </c>
      <c r="H147" s="76">
        <f>SUM(H149)</f>
        <v>0</v>
      </c>
      <c r="I147" s="76">
        <f>SUM(I149)</f>
        <v>0</v>
      </c>
      <c r="J147" s="76">
        <f>SUM(J149)</f>
        <v>0</v>
      </c>
      <c r="K147" s="83"/>
      <c r="L147" s="84"/>
      <c r="M147" s="83"/>
    </row>
    <row r="148" spans="1:13" ht="12.75">
      <c r="A148" s="46"/>
      <c r="B148" s="57" t="s">
        <v>510</v>
      </c>
      <c r="C148" s="92"/>
      <c r="D148" s="76"/>
      <c r="E148" s="76"/>
      <c r="F148" s="64"/>
      <c r="G148" s="76"/>
      <c r="H148" s="76"/>
      <c r="I148" s="76"/>
      <c r="J148" s="76"/>
      <c r="K148" s="83"/>
      <c r="L148" s="84"/>
      <c r="M148" s="83"/>
    </row>
    <row r="149" spans="1:13" ht="12.75">
      <c r="A149" s="46">
        <v>4641</v>
      </c>
      <c r="B149" s="37" t="s">
        <v>71</v>
      </c>
      <c r="C149" s="93" t="s">
        <v>72</v>
      </c>
      <c r="D149" s="49">
        <f>SUM(E149:F149)</f>
        <v>0</v>
      </c>
      <c r="E149" s="76"/>
      <c r="F149" s="64" t="s">
        <v>173</v>
      </c>
      <c r="G149" s="76"/>
      <c r="H149" s="76"/>
      <c r="I149" s="76"/>
      <c r="J149" s="76"/>
      <c r="K149" s="83"/>
      <c r="L149" s="84"/>
      <c r="M149" s="83"/>
    </row>
    <row r="150" spans="1:13" ht="38.25" customHeight="1">
      <c r="A150" s="46">
        <v>4700</v>
      </c>
      <c r="B150" s="38" t="s">
        <v>398</v>
      </c>
      <c r="C150" s="92" t="s">
        <v>166</v>
      </c>
      <c r="D150" s="76">
        <f aca="true" t="shared" si="2" ref="D150:J150">SUM(D152,D156,D162,D165,D169,D172,D175)</f>
        <v>132677.6</v>
      </c>
      <c r="E150" s="76">
        <f t="shared" si="2"/>
        <v>200921.6</v>
      </c>
      <c r="F150" s="76">
        <f t="shared" si="2"/>
        <v>68244</v>
      </c>
      <c r="G150" s="76">
        <f t="shared" si="2"/>
        <v>35427.35</v>
      </c>
      <c r="H150" s="76">
        <f t="shared" si="2"/>
        <v>66344.1</v>
      </c>
      <c r="I150" s="76">
        <f t="shared" si="2"/>
        <v>100760.85</v>
      </c>
      <c r="J150" s="76">
        <f t="shared" si="2"/>
        <v>132677.6</v>
      </c>
      <c r="K150" s="83"/>
      <c r="L150" s="84"/>
      <c r="M150" s="83"/>
    </row>
    <row r="151" spans="1:13" ht="12.75">
      <c r="A151" s="46"/>
      <c r="B151" s="57" t="s">
        <v>511</v>
      </c>
      <c r="C151" s="90"/>
      <c r="D151" s="76"/>
      <c r="E151" s="76"/>
      <c r="F151" s="76"/>
      <c r="G151" s="76"/>
      <c r="H151" s="76"/>
      <c r="I151" s="76"/>
      <c r="J151" s="76"/>
      <c r="K151" s="83"/>
      <c r="L151" s="84"/>
      <c r="M151" s="83"/>
    </row>
    <row r="152" spans="1:13" ht="40.5" customHeight="1">
      <c r="A152" s="46">
        <v>4710</v>
      </c>
      <c r="B152" s="38" t="s">
        <v>399</v>
      </c>
      <c r="C152" s="92" t="s">
        <v>166</v>
      </c>
      <c r="D152" s="76">
        <f>SUM(D154:D155)</f>
        <v>41820.4</v>
      </c>
      <c r="E152" s="76">
        <f>SUM(E154:E155)</f>
        <v>41820.4</v>
      </c>
      <c r="F152" s="64" t="s">
        <v>172</v>
      </c>
      <c r="G152" s="76">
        <f>SUM(G154:G155)</f>
        <v>11955.1</v>
      </c>
      <c r="H152" s="76">
        <f>SUM(H154:H155)</f>
        <v>17410.2</v>
      </c>
      <c r="I152" s="76">
        <f>SUM(I154:I155)</f>
        <v>31365.300000000003</v>
      </c>
      <c r="J152" s="76">
        <f>SUM(J154:J155)</f>
        <v>41820.4</v>
      </c>
      <c r="K152" s="83"/>
      <c r="L152" s="84"/>
      <c r="M152" s="83"/>
    </row>
    <row r="153" spans="1:13" ht="12.75">
      <c r="A153" s="46"/>
      <c r="B153" s="57" t="s">
        <v>510</v>
      </c>
      <c r="C153" s="92"/>
      <c r="D153" s="76"/>
      <c r="E153" s="76"/>
      <c r="F153" s="64"/>
      <c r="G153" s="76"/>
      <c r="H153" s="76"/>
      <c r="I153" s="76"/>
      <c r="J153" s="76"/>
      <c r="K153" s="83"/>
      <c r="L153" s="84"/>
      <c r="M153" s="83"/>
    </row>
    <row r="154" spans="1:13" ht="51" customHeight="1">
      <c r="A154" s="46">
        <v>4711</v>
      </c>
      <c r="B154" s="37" t="s">
        <v>422</v>
      </c>
      <c r="C154" s="93" t="s">
        <v>73</v>
      </c>
      <c r="D154" s="49">
        <f>SUM(E154:F154)</f>
        <v>0</v>
      </c>
      <c r="E154" s="76"/>
      <c r="F154" s="64" t="s">
        <v>172</v>
      </c>
      <c r="G154" s="76"/>
      <c r="H154" s="76"/>
      <c r="I154" s="76"/>
      <c r="J154" s="76"/>
      <c r="K154" s="83"/>
      <c r="L154" s="84"/>
      <c r="M154" s="83"/>
    </row>
    <row r="155" spans="1:13" ht="29.25" customHeight="1">
      <c r="A155" s="46">
        <v>4712</v>
      </c>
      <c r="B155" s="37" t="s">
        <v>89</v>
      </c>
      <c r="C155" s="93" t="s">
        <v>74</v>
      </c>
      <c r="D155" s="49">
        <f>'Gorcarnakan caxs'!G532+'Gorcarnakan caxs'!G666+'Gorcarnakan caxs'!G587</f>
        <v>41820.4</v>
      </c>
      <c r="E155" s="49">
        <f>'Gorcarnakan caxs'!H532+'Gorcarnakan caxs'!H666+'Gorcarnakan caxs'!H587</f>
        <v>41820.4</v>
      </c>
      <c r="F155" s="49">
        <f>'Gorcarnakan caxs'!I532+'Gorcarnakan caxs'!I666+'Gorcarnakan caxs'!I587</f>
        <v>0</v>
      </c>
      <c r="G155" s="49">
        <f>'Gorcarnakan caxs'!J532+'Gorcarnakan caxs'!J666+'Gorcarnakan caxs'!J587</f>
        <v>11955.1</v>
      </c>
      <c r="H155" s="49">
        <f>'Gorcarnakan caxs'!K532+'Gorcarnakan caxs'!K666+'Gorcarnakan caxs'!K587</f>
        <v>17410.2</v>
      </c>
      <c r="I155" s="49">
        <f>'Gorcarnakan caxs'!L532+'Gorcarnakan caxs'!L666+'Gorcarnakan caxs'!L587</f>
        <v>31365.300000000003</v>
      </c>
      <c r="J155" s="49">
        <f>'Gorcarnakan caxs'!M532+'Gorcarnakan caxs'!M666+'Gorcarnakan caxs'!M587</f>
        <v>41820.4</v>
      </c>
      <c r="K155" s="109"/>
      <c r="L155" s="84"/>
      <c r="M155" s="83"/>
    </row>
    <row r="156" spans="1:13" ht="50.25" customHeight="1">
      <c r="A156" s="46">
        <v>4720</v>
      </c>
      <c r="B156" s="38" t="s">
        <v>251</v>
      </c>
      <c r="C156" s="92" t="s">
        <v>166</v>
      </c>
      <c r="D156" s="76">
        <f>SUM(D158:D161)</f>
        <v>11432.6</v>
      </c>
      <c r="E156" s="76">
        <f>SUM(E158:E161)</f>
        <v>11432.6</v>
      </c>
      <c r="F156" s="64" t="s">
        <v>172</v>
      </c>
      <c r="G156" s="76">
        <f>SUM(G158:G161)</f>
        <v>2483.15</v>
      </c>
      <c r="H156" s="76">
        <f>SUM(H158:H161)</f>
        <v>5966.3</v>
      </c>
      <c r="I156" s="76">
        <f>SUM(I158:I161)</f>
        <v>8949.45</v>
      </c>
      <c r="J156" s="76">
        <f>SUM(J158:J161)</f>
        <v>11432.6</v>
      </c>
      <c r="K156" s="83"/>
      <c r="L156" s="84"/>
      <c r="M156" s="83"/>
    </row>
    <row r="157" spans="1:13" ht="12.75">
      <c r="A157" s="46"/>
      <c r="B157" s="57" t="s">
        <v>510</v>
      </c>
      <c r="C157" s="92"/>
      <c r="D157" s="76"/>
      <c r="E157" s="76"/>
      <c r="F157" s="64"/>
      <c r="G157" s="76"/>
      <c r="H157" s="76"/>
      <c r="I157" s="76"/>
      <c r="J157" s="76"/>
      <c r="K157" s="83"/>
      <c r="L157" s="84"/>
      <c r="M157" s="83"/>
    </row>
    <row r="158" spans="1:13" ht="15.75" customHeight="1">
      <c r="A158" s="46">
        <v>4721</v>
      </c>
      <c r="B158" s="37" t="s">
        <v>558</v>
      </c>
      <c r="C158" s="93" t="s">
        <v>90</v>
      </c>
      <c r="D158" s="49">
        <f>SUM(E158:F158)</f>
        <v>0</v>
      </c>
      <c r="E158" s="76"/>
      <c r="F158" s="64" t="s">
        <v>172</v>
      </c>
      <c r="G158" s="76"/>
      <c r="H158" s="76"/>
      <c r="I158" s="76"/>
      <c r="J158" s="76"/>
      <c r="K158" s="83"/>
      <c r="L158" s="84"/>
      <c r="M158" s="83"/>
    </row>
    <row r="159" spans="1:13" ht="12.75">
      <c r="A159" s="46">
        <v>4722</v>
      </c>
      <c r="B159" s="37" t="s">
        <v>559</v>
      </c>
      <c r="C159" s="95">
        <v>4822</v>
      </c>
      <c r="D159" s="49">
        <f>'Gorcarnakan caxs'!G103+'Gorcarnakan caxs'!G417</f>
        <v>7000</v>
      </c>
      <c r="E159" s="49">
        <f>'Gorcarnakan caxs'!H103+'Gorcarnakan caxs'!H417</f>
        <v>7000</v>
      </c>
      <c r="F159" s="49">
        <f>'Gorcarnakan caxs'!I103+'Gorcarnakan caxs'!I417</f>
        <v>0</v>
      </c>
      <c r="G159" s="49">
        <f>'Gorcarnakan caxs'!J103+'Gorcarnakan caxs'!J417</f>
        <v>1375</v>
      </c>
      <c r="H159" s="49">
        <f>'Gorcarnakan caxs'!K103+'Gorcarnakan caxs'!K417</f>
        <v>3750</v>
      </c>
      <c r="I159" s="49">
        <f>'Gorcarnakan caxs'!L103+'Gorcarnakan caxs'!L417</f>
        <v>5625</v>
      </c>
      <c r="J159" s="49">
        <f>'Gorcarnakan caxs'!M103+'Gorcarnakan caxs'!M417</f>
        <v>7000</v>
      </c>
      <c r="K159" s="83"/>
      <c r="L159" s="84"/>
      <c r="M159" s="83"/>
    </row>
    <row r="160" spans="1:13" ht="12.75">
      <c r="A160" s="46">
        <v>4723</v>
      </c>
      <c r="B160" s="37" t="s">
        <v>93</v>
      </c>
      <c r="C160" s="93" t="s">
        <v>91</v>
      </c>
      <c r="D160" s="49">
        <f>'Gorcarnakan caxs'!G104+'Gorcarnakan caxs'!G40</f>
        <v>4432.6</v>
      </c>
      <c r="E160" s="49">
        <f>'Gorcarnakan caxs'!H104+'Gorcarnakan caxs'!H40</f>
        <v>4432.6</v>
      </c>
      <c r="F160" s="49">
        <f>'Gorcarnakan caxs'!I104+'Gorcarnakan caxs'!I40</f>
        <v>0</v>
      </c>
      <c r="G160" s="49">
        <f>'Gorcarnakan caxs'!J104+'Gorcarnakan caxs'!J40</f>
        <v>1108.15</v>
      </c>
      <c r="H160" s="49">
        <f>'Gorcarnakan caxs'!K104+'Gorcarnakan caxs'!K40</f>
        <v>2216.3</v>
      </c>
      <c r="I160" s="49">
        <f>'Gorcarnakan caxs'!L104+'Gorcarnakan caxs'!L40</f>
        <v>3324.45</v>
      </c>
      <c r="J160" s="49">
        <f>'Gorcarnakan caxs'!M104+'Gorcarnakan caxs'!M40</f>
        <v>4432.6</v>
      </c>
      <c r="K160" s="109"/>
      <c r="L160" s="84"/>
      <c r="M160" s="83"/>
    </row>
    <row r="161" spans="1:13" ht="24">
      <c r="A161" s="46">
        <v>4724</v>
      </c>
      <c r="B161" s="37" t="s">
        <v>95</v>
      </c>
      <c r="C161" s="93" t="s">
        <v>92</v>
      </c>
      <c r="D161" s="49">
        <f>SUM(E161:F161)</f>
        <v>0</v>
      </c>
      <c r="E161" s="76"/>
      <c r="F161" s="64" t="s">
        <v>172</v>
      </c>
      <c r="G161" s="76"/>
      <c r="H161" s="76"/>
      <c r="I161" s="76"/>
      <c r="J161" s="76"/>
      <c r="K161" s="83"/>
      <c r="L161" s="84"/>
      <c r="M161" s="83"/>
    </row>
    <row r="162" spans="1:13" ht="24">
      <c r="A162" s="46">
        <v>4730</v>
      </c>
      <c r="B162" s="38" t="s">
        <v>252</v>
      </c>
      <c r="C162" s="92" t="s">
        <v>166</v>
      </c>
      <c r="D162" s="76">
        <f>SUM(D164)</f>
        <v>0</v>
      </c>
      <c r="E162" s="76">
        <f>SUM(E164)</f>
        <v>0</v>
      </c>
      <c r="F162" s="64" t="s">
        <v>172</v>
      </c>
      <c r="G162" s="76">
        <f>SUM(G164)</f>
        <v>0</v>
      </c>
      <c r="H162" s="76">
        <f>SUM(H164)</f>
        <v>0</v>
      </c>
      <c r="I162" s="76">
        <f>SUM(I164)</f>
        <v>0</v>
      </c>
      <c r="J162" s="76">
        <f>SUM(J164)</f>
        <v>0</v>
      </c>
      <c r="K162" s="83"/>
      <c r="L162" s="84"/>
      <c r="M162" s="83"/>
    </row>
    <row r="163" spans="1:13" ht="12.75">
      <c r="A163" s="46"/>
      <c r="B163" s="57" t="s">
        <v>510</v>
      </c>
      <c r="C163" s="92"/>
      <c r="D163" s="76"/>
      <c r="E163" s="76"/>
      <c r="F163" s="64"/>
      <c r="G163" s="76"/>
      <c r="H163" s="76"/>
      <c r="I163" s="76"/>
      <c r="J163" s="76"/>
      <c r="K163" s="83"/>
      <c r="L163" s="84"/>
      <c r="M163" s="83"/>
    </row>
    <row r="164" spans="1:13" ht="24">
      <c r="A164" s="46">
        <v>4731</v>
      </c>
      <c r="B164" s="42" t="s">
        <v>253</v>
      </c>
      <c r="C164" s="93" t="s">
        <v>96</v>
      </c>
      <c r="D164" s="49">
        <f>SUM(E164:F164)</f>
        <v>0</v>
      </c>
      <c r="E164" s="76"/>
      <c r="F164" s="64" t="s">
        <v>172</v>
      </c>
      <c r="G164" s="76"/>
      <c r="H164" s="76"/>
      <c r="I164" s="76"/>
      <c r="J164" s="76"/>
      <c r="K164" s="83"/>
      <c r="L164" s="84"/>
      <c r="M164" s="83"/>
    </row>
    <row r="165" spans="1:13" ht="36">
      <c r="A165" s="46">
        <v>4740</v>
      </c>
      <c r="B165" s="43" t="s">
        <v>254</v>
      </c>
      <c r="C165" s="92" t="s">
        <v>166</v>
      </c>
      <c r="D165" s="76">
        <f>SUM(D167:D168)</f>
        <v>0</v>
      </c>
      <c r="E165" s="76">
        <f>SUM(E167:E168)</f>
        <v>0</v>
      </c>
      <c r="F165" s="64" t="s">
        <v>172</v>
      </c>
      <c r="G165" s="76">
        <f>SUM(G167:G168)</f>
        <v>0</v>
      </c>
      <c r="H165" s="76">
        <f>SUM(H167:H168)</f>
        <v>0</v>
      </c>
      <c r="I165" s="76">
        <f>SUM(I167:I168)</f>
        <v>0</v>
      </c>
      <c r="J165" s="76">
        <f>SUM(J167:J168)</f>
        <v>0</v>
      </c>
      <c r="K165" s="83"/>
      <c r="L165" s="84"/>
      <c r="M165" s="83"/>
    </row>
    <row r="166" spans="1:13" ht="12.75">
      <c r="A166" s="46"/>
      <c r="B166" s="57" t="s">
        <v>510</v>
      </c>
      <c r="C166" s="92"/>
      <c r="D166" s="76"/>
      <c r="E166" s="76"/>
      <c r="F166" s="64"/>
      <c r="G166" s="76"/>
      <c r="H166" s="76"/>
      <c r="I166" s="76"/>
      <c r="J166" s="76"/>
      <c r="K166" s="83"/>
      <c r="L166" s="84"/>
      <c r="M166" s="83"/>
    </row>
    <row r="167" spans="1:13" ht="27.75" customHeight="1">
      <c r="A167" s="46">
        <v>4741</v>
      </c>
      <c r="B167" s="37" t="s">
        <v>560</v>
      </c>
      <c r="C167" s="93" t="s">
        <v>97</v>
      </c>
      <c r="D167" s="49">
        <f>SUM(E167:F167)</f>
        <v>0</v>
      </c>
      <c r="E167" s="76"/>
      <c r="F167" s="64" t="s">
        <v>172</v>
      </c>
      <c r="G167" s="76"/>
      <c r="H167" s="76"/>
      <c r="I167" s="76"/>
      <c r="J167" s="76"/>
      <c r="K167" s="83"/>
      <c r="L167" s="84"/>
      <c r="M167" s="83"/>
    </row>
    <row r="168" spans="1:13" ht="27" customHeight="1">
      <c r="A168" s="46">
        <v>4742</v>
      </c>
      <c r="B168" s="37" t="s">
        <v>99</v>
      </c>
      <c r="C168" s="93" t="s">
        <v>98</v>
      </c>
      <c r="D168" s="49">
        <f>SUM(E168:F168)</f>
        <v>0</v>
      </c>
      <c r="E168" s="76"/>
      <c r="F168" s="64" t="s">
        <v>172</v>
      </c>
      <c r="G168" s="76"/>
      <c r="H168" s="76"/>
      <c r="I168" s="76"/>
      <c r="J168" s="76"/>
      <c r="K168" s="83"/>
      <c r="L168" s="84"/>
      <c r="M168" s="83"/>
    </row>
    <row r="169" spans="1:13" ht="39.75" customHeight="1">
      <c r="A169" s="46">
        <v>4750</v>
      </c>
      <c r="B169" s="38" t="s">
        <v>255</v>
      </c>
      <c r="C169" s="92" t="s">
        <v>166</v>
      </c>
      <c r="D169" s="76">
        <f>SUM(D171)</f>
        <v>0</v>
      </c>
      <c r="E169" s="76">
        <f>SUM(E171)</f>
        <v>0</v>
      </c>
      <c r="F169" s="64" t="s">
        <v>172</v>
      </c>
      <c r="G169" s="76">
        <f>SUM(G171)</f>
        <v>0</v>
      </c>
      <c r="H169" s="76">
        <f>SUM(H171)</f>
        <v>0</v>
      </c>
      <c r="I169" s="76">
        <f>SUM(I171)</f>
        <v>0</v>
      </c>
      <c r="J169" s="76">
        <f>SUM(J171)</f>
        <v>0</v>
      </c>
      <c r="K169" s="83"/>
      <c r="L169" s="84"/>
      <c r="M169" s="83"/>
    </row>
    <row r="170" spans="1:13" ht="12.75">
      <c r="A170" s="46"/>
      <c r="B170" s="57" t="s">
        <v>510</v>
      </c>
      <c r="C170" s="92"/>
      <c r="D170" s="76"/>
      <c r="E170" s="76"/>
      <c r="F170" s="64"/>
      <c r="G170" s="76"/>
      <c r="H170" s="76"/>
      <c r="I170" s="76"/>
      <c r="J170" s="76"/>
      <c r="K170" s="83"/>
      <c r="L170" s="84"/>
      <c r="M170" s="83"/>
    </row>
    <row r="171" spans="1:13" ht="39.75" customHeight="1">
      <c r="A171" s="46">
        <v>4751</v>
      </c>
      <c r="B171" s="37" t="s">
        <v>100</v>
      </c>
      <c r="C171" s="93" t="s">
        <v>101</v>
      </c>
      <c r="D171" s="49">
        <f>SUM(E171:F171)</f>
        <v>0</v>
      </c>
      <c r="E171" s="76"/>
      <c r="F171" s="64" t="s">
        <v>172</v>
      </c>
      <c r="G171" s="76"/>
      <c r="H171" s="76"/>
      <c r="I171" s="76"/>
      <c r="J171" s="76"/>
      <c r="K171" s="83"/>
      <c r="L171" s="84"/>
      <c r="M171" s="83"/>
    </row>
    <row r="172" spans="1:13" ht="17.25" customHeight="1">
      <c r="A172" s="46">
        <v>4760</v>
      </c>
      <c r="B172" s="43" t="s">
        <v>256</v>
      </c>
      <c r="C172" s="92" t="s">
        <v>166</v>
      </c>
      <c r="D172" s="76">
        <f>SUM(D174)</f>
        <v>79424.6</v>
      </c>
      <c r="E172" s="76">
        <f>SUM(E174)</f>
        <v>79424.6</v>
      </c>
      <c r="F172" s="64" t="s">
        <v>172</v>
      </c>
      <c r="G172" s="76">
        <f>SUM(G174)</f>
        <v>20989.1</v>
      </c>
      <c r="H172" s="76">
        <f>SUM(H174)</f>
        <v>42967.6</v>
      </c>
      <c r="I172" s="76">
        <f>SUM(I174)</f>
        <v>60446.1</v>
      </c>
      <c r="J172" s="76">
        <f>SUM(J174)</f>
        <v>79424.6</v>
      </c>
      <c r="K172" s="83"/>
      <c r="L172" s="84"/>
      <c r="M172" s="83"/>
    </row>
    <row r="173" spans="1:13" ht="12.75">
      <c r="A173" s="46"/>
      <c r="B173" s="57" t="s">
        <v>510</v>
      </c>
      <c r="C173" s="92"/>
      <c r="D173" s="76"/>
      <c r="E173" s="76"/>
      <c r="F173" s="64"/>
      <c r="G173" s="76"/>
      <c r="H173" s="76"/>
      <c r="I173" s="76"/>
      <c r="J173" s="76"/>
      <c r="K173" s="83"/>
      <c r="L173" s="84"/>
      <c r="M173" s="83"/>
    </row>
    <row r="174" spans="1:13" ht="17.25" customHeight="1">
      <c r="A174" s="46">
        <v>4761</v>
      </c>
      <c r="B174" s="37" t="s">
        <v>103</v>
      </c>
      <c r="C174" s="93" t="s">
        <v>102</v>
      </c>
      <c r="D174" s="49">
        <f>'Gorcarnakan caxs'!G41+'Gorcarnakan caxs'!G522+'Gorcarnakan caxs'!G605</f>
        <v>79424.6</v>
      </c>
      <c r="E174" s="49">
        <f>'Gorcarnakan caxs'!H41+'Gorcarnakan caxs'!H522+'Gorcarnakan caxs'!H605</f>
        <v>79424.6</v>
      </c>
      <c r="F174" s="49">
        <f>'Gorcarnakan caxs'!I41+'Gorcarnakan caxs'!I522+'Gorcarnakan caxs'!I605</f>
        <v>0</v>
      </c>
      <c r="G174" s="49">
        <f>'Gorcarnakan caxs'!J41+'Gorcarnakan caxs'!J522+'Gorcarnakan caxs'!J605</f>
        <v>20989.1</v>
      </c>
      <c r="H174" s="49">
        <f>'Gorcarnakan caxs'!K41+'Gorcarnakan caxs'!K522+'Gorcarnakan caxs'!K605</f>
        <v>42967.6</v>
      </c>
      <c r="I174" s="49">
        <f>'Gorcarnakan caxs'!L41+'Gorcarnakan caxs'!L522+'Gorcarnakan caxs'!L605</f>
        <v>60446.1</v>
      </c>
      <c r="J174" s="49">
        <f>'Gorcarnakan caxs'!M41+'Gorcarnakan caxs'!M522+'Gorcarnakan caxs'!M605</f>
        <v>79424.6</v>
      </c>
      <c r="K174" s="83"/>
      <c r="L174" s="84"/>
      <c r="M174" s="83"/>
    </row>
    <row r="175" spans="1:13" ht="12.75">
      <c r="A175" s="46">
        <v>4770</v>
      </c>
      <c r="B175" s="38" t="s">
        <v>257</v>
      </c>
      <c r="C175" s="92" t="s">
        <v>166</v>
      </c>
      <c r="D175" s="76">
        <f aca="true" t="shared" si="3" ref="D175:J175">SUM(D177)</f>
        <v>0</v>
      </c>
      <c r="E175" s="76">
        <f t="shared" si="3"/>
        <v>68244</v>
      </c>
      <c r="F175" s="76">
        <f t="shared" si="3"/>
        <v>68244</v>
      </c>
      <c r="G175" s="76">
        <f t="shared" si="3"/>
        <v>0</v>
      </c>
      <c r="H175" s="76">
        <f t="shared" si="3"/>
        <v>0</v>
      </c>
      <c r="I175" s="76">
        <f t="shared" si="3"/>
        <v>0</v>
      </c>
      <c r="J175" s="76">
        <f t="shared" si="3"/>
        <v>0</v>
      </c>
      <c r="K175" s="83"/>
      <c r="L175" s="84"/>
      <c r="M175" s="83"/>
    </row>
    <row r="176" spans="1:13" ht="12.75">
      <c r="A176" s="46"/>
      <c r="B176" s="57" t="s">
        <v>510</v>
      </c>
      <c r="C176" s="92"/>
      <c r="D176" s="76"/>
      <c r="E176" s="76"/>
      <c r="F176" s="64"/>
      <c r="G176" s="76"/>
      <c r="H176" s="76"/>
      <c r="I176" s="76"/>
      <c r="J176" s="76"/>
      <c r="K176" s="83"/>
      <c r="L176" s="84"/>
      <c r="M176" s="83"/>
    </row>
    <row r="177" spans="1:13" ht="12.75">
      <c r="A177" s="46">
        <v>4771</v>
      </c>
      <c r="B177" s="37" t="s">
        <v>108</v>
      </c>
      <c r="C177" s="93" t="s">
        <v>104</v>
      </c>
      <c r="D177" s="76">
        <f>'Gorcarnakan caxs'!G750</f>
        <v>0</v>
      </c>
      <c r="E177" s="76">
        <v>68244</v>
      </c>
      <c r="F177" s="76">
        <v>68244</v>
      </c>
      <c r="G177" s="76">
        <v>0</v>
      </c>
      <c r="H177" s="76">
        <v>0</v>
      </c>
      <c r="I177" s="76">
        <v>0</v>
      </c>
      <c r="J177" s="76">
        <v>0</v>
      </c>
      <c r="K177" s="83"/>
      <c r="L177" s="84"/>
      <c r="M177" s="83"/>
    </row>
    <row r="178" spans="1:13" ht="36">
      <c r="A178" s="46">
        <v>4772</v>
      </c>
      <c r="B178" s="42" t="s">
        <v>539</v>
      </c>
      <c r="C178" s="92" t="s">
        <v>166</v>
      </c>
      <c r="D178" s="49"/>
      <c r="E178" s="76">
        <v>0</v>
      </c>
      <c r="F178" s="64" t="s">
        <v>173</v>
      </c>
      <c r="G178" s="76"/>
      <c r="H178" s="76">
        <f>D178</f>
        <v>0</v>
      </c>
      <c r="I178" s="76">
        <f>D178</f>
        <v>0</v>
      </c>
      <c r="J178" s="76">
        <f>D178</f>
        <v>0</v>
      </c>
      <c r="K178" s="83"/>
      <c r="L178" s="83"/>
      <c r="M178" s="83"/>
    </row>
    <row r="179" spans="1:13" s="22" customFormat="1" ht="56.25" customHeight="1">
      <c r="A179" s="46">
        <v>5000</v>
      </c>
      <c r="B179" s="44" t="s">
        <v>258</v>
      </c>
      <c r="C179" s="92" t="s">
        <v>166</v>
      </c>
      <c r="D179" s="76">
        <f>SUM(D181,D199,D205,D208)</f>
        <v>295183.5</v>
      </c>
      <c r="E179" s="64" t="s">
        <v>172</v>
      </c>
      <c r="F179" s="76">
        <f>SUM(F181,F199,F205,F208)</f>
        <v>295183.5</v>
      </c>
      <c r="G179" s="76">
        <f>SUM(G181,G199,G205,G208)</f>
        <v>186424.4</v>
      </c>
      <c r="H179" s="76">
        <f>SUM(H181,H199,H205,H208)</f>
        <v>225698.59999999998</v>
      </c>
      <c r="I179" s="76">
        <f>SUM(I181,I199,I205,I208)</f>
        <v>289053.5</v>
      </c>
      <c r="J179" s="76">
        <f>SUM(J181,J199,J205,J208)</f>
        <v>295183.5</v>
      </c>
      <c r="K179" s="83"/>
      <c r="L179" s="83"/>
      <c r="M179" s="83"/>
    </row>
    <row r="180" spans="1:13" ht="12.75">
      <c r="A180" s="46"/>
      <c r="B180" s="57" t="s">
        <v>511</v>
      </c>
      <c r="C180" s="90"/>
      <c r="D180" s="76"/>
      <c r="E180" s="76"/>
      <c r="F180" s="76"/>
      <c r="G180" s="76"/>
      <c r="H180" s="76"/>
      <c r="I180" s="76"/>
      <c r="J180" s="76"/>
      <c r="K180" s="83"/>
      <c r="L180" s="83"/>
      <c r="M180" s="83"/>
    </row>
    <row r="181" spans="1:13" ht="22.5">
      <c r="A181" s="46">
        <v>5100</v>
      </c>
      <c r="B181" s="37" t="s">
        <v>259</v>
      </c>
      <c r="C181" s="92" t="s">
        <v>166</v>
      </c>
      <c r="D181" s="76">
        <f>SUM(D183,D188,D193)</f>
        <v>295183.5</v>
      </c>
      <c r="E181" s="64" t="s">
        <v>172</v>
      </c>
      <c r="F181" s="76">
        <f>SUM(F183,F188,F193)</f>
        <v>295183.5</v>
      </c>
      <c r="G181" s="76">
        <f>SUM(G183,G188,G193)</f>
        <v>186424.4</v>
      </c>
      <c r="H181" s="76">
        <f>SUM(H183,H188,H193)</f>
        <v>225698.59999999998</v>
      </c>
      <c r="I181" s="76">
        <f>SUM(I183,I188,I193)</f>
        <v>289053.5</v>
      </c>
      <c r="J181" s="76">
        <f>SUM(J183,J188,J193)</f>
        <v>295183.5</v>
      </c>
      <c r="K181" s="225"/>
      <c r="L181" s="83"/>
      <c r="M181" s="83"/>
    </row>
    <row r="182" spans="1:13" ht="12.75">
      <c r="A182" s="46"/>
      <c r="B182" s="57" t="s">
        <v>511</v>
      </c>
      <c r="C182" s="90"/>
      <c r="D182" s="76"/>
      <c r="E182" s="76"/>
      <c r="F182" s="76"/>
      <c r="G182" s="76"/>
      <c r="H182" s="76"/>
      <c r="I182" s="76"/>
      <c r="J182" s="76"/>
      <c r="K182" s="225"/>
      <c r="L182" s="83"/>
      <c r="M182" s="83"/>
    </row>
    <row r="183" spans="1:13" ht="22.5">
      <c r="A183" s="46">
        <v>5110</v>
      </c>
      <c r="B183" s="38" t="s">
        <v>260</v>
      </c>
      <c r="C183" s="92" t="s">
        <v>166</v>
      </c>
      <c r="D183" s="76">
        <f>SUM(D185:D187)</f>
        <v>218373.5</v>
      </c>
      <c r="E183" s="76" t="s">
        <v>173</v>
      </c>
      <c r="F183" s="76">
        <f>SUM(F185:F187)</f>
        <v>218373.5</v>
      </c>
      <c r="G183" s="76">
        <f>SUM(G185:G187)</f>
        <v>157721.9</v>
      </c>
      <c r="H183" s="76">
        <f>SUM(H185:H187)</f>
        <v>188043.59999999998</v>
      </c>
      <c r="I183" s="76">
        <f>SUM(I185:I187)</f>
        <v>216446</v>
      </c>
      <c r="J183" s="76">
        <f>SUM(J185:J187)</f>
        <v>218373.5</v>
      </c>
      <c r="K183" s="83"/>
      <c r="L183" s="83"/>
      <c r="M183" s="83"/>
    </row>
    <row r="184" spans="1:13" ht="12.75">
      <c r="A184" s="46"/>
      <c r="B184" s="57" t="s">
        <v>510</v>
      </c>
      <c r="C184" s="92"/>
      <c r="D184" s="76"/>
      <c r="E184" s="76"/>
      <c r="F184" s="64"/>
      <c r="G184" s="64"/>
      <c r="H184" s="64"/>
      <c r="I184" s="64"/>
      <c r="J184" s="64"/>
      <c r="K184" s="225"/>
      <c r="L184" s="83"/>
      <c r="M184" s="83"/>
    </row>
    <row r="185" spans="1:13" ht="12.75">
      <c r="A185" s="46">
        <v>5111</v>
      </c>
      <c r="B185" s="37" t="s">
        <v>532</v>
      </c>
      <c r="C185" s="96" t="s">
        <v>105</v>
      </c>
      <c r="D185" s="49">
        <f>'Gorcarnakan caxs'!G42</f>
        <v>4000</v>
      </c>
      <c r="E185" s="49">
        <f>'Gorcarnakan caxs'!H42</f>
        <v>0</v>
      </c>
      <c r="F185" s="49">
        <f>'Gorcarnakan caxs'!I42</f>
        <v>4000</v>
      </c>
      <c r="G185" s="49">
        <f>'Gorcarnakan caxs'!J42</f>
        <v>4000</v>
      </c>
      <c r="H185" s="49">
        <f>'Gorcarnakan caxs'!K42</f>
        <v>4000</v>
      </c>
      <c r="I185" s="49">
        <f>'Gorcarnakan caxs'!L42</f>
        <v>4000</v>
      </c>
      <c r="J185" s="49">
        <f>'Gorcarnakan caxs'!M42</f>
        <v>4000</v>
      </c>
      <c r="K185" s="83"/>
      <c r="L185" s="83"/>
      <c r="M185" s="83"/>
    </row>
    <row r="186" spans="1:13" ht="20.25" customHeight="1">
      <c r="A186" s="46">
        <v>5112</v>
      </c>
      <c r="B186" s="37" t="s">
        <v>533</v>
      </c>
      <c r="C186" s="96" t="s">
        <v>106</v>
      </c>
      <c r="D186" s="49">
        <f>'Gorcarnakan caxs'!G43+'Gorcarnakan caxs'!G355+'Gorcarnakan caxs'!G418+'Gorcarnakan caxs'!G435+'Gorcarnakan caxs'!G563</f>
        <v>104373.5</v>
      </c>
      <c r="E186" s="49">
        <f>'Gorcarnakan caxs'!H43+'Gorcarnakan caxs'!H355+'Gorcarnakan caxs'!H418+'Gorcarnakan caxs'!H435+'Gorcarnakan caxs'!H563</f>
        <v>0</v>
      </c>
      <c r="F186" s="49">
        <f>'Gorcarnakan caxs'!I43+'Gorcarnakan caxs'!I355+'Gorcarnakan caxs'!I418+'Gorcarnakan caxs'!I435+'Gorcarnakan caxs'!I563</f>
        <v>104373.5</v>
      </c>
      <c r="G186" s="49">
        <f>'Gorcarnakan caxs'!J43+'Gorcarnakan caxs'!J355+'Gorcarnakan caxs'!J418+'Gorcarnakan caxs'!J435+'Gorcarnakan caxs'!J563</f>
        <v>67176.4</v>
      </c>
      <c r="H186" s="49">
        <f>'Gorcarnakan caxs'!K43+'Gorcarnakan caxs'!K355+'Gorcarnakan caxs'!K418+'Gorcarnakan caxs'!K435+'Gorcarnakan caxs'!K563</f>
        <v>88727.4</v>
      </c>
      <c r="I186" s="49">
        <f>'Gorcarnakan caxs'!L43+'Gorcarnakan caxs'!L355+'Gorcarnakan caxs'!L418+'Gorcarnakan caxs'!L435+'Gorcarnakan caxs'!L563</f>
        <v>102446</v>
      </c>
      <c r="J186" s="49">
        <f>'Gorcarnakan caxs'!M43+'Gorcarnakan caxs'!M355+'Gorcarnakan caxs'!M418+'Gorcarnakan caxs'!M435+'Gorcarnakan caxs'!M563</f>
        <v>104373.5</v>
      </c>
      <c r="K186" s="83"/>
      <c r="L186" s="83"/>
      <c r="M186" s="83"/>
    </row>
    <row r="187" spans="1:13" ht="26.25" customHeight="1">
      <c r="A187" s="46">
        <v>5113</v>
      </c>
      <c r="B187" s="37" t="s">
        <v>534</v>
      </c>
      <c r="C187" s="96" t="s">
        <v>107</v>
      </c>
      <c r="D187" s="49">
        <f>'Gorcarnakan caxs'!G277</f>
        <v>110000</v>
      </c>
      <c r="E187" s="49">
        <f>'Gorcarnakan caxs'!H277</f>
        <v>0</v>
      </c>
      <c r="F187" s="49">
        <f>'Gorcarnakan caxs'!I277</f>
        <v>110000</v>
      </c>
      <c r="G187" s="49">
        <f>'Gorcarnakan caxs'!J277</f>
        <v>86545.5</v>
      </c>
      <c r="H187" s="49">
        <f>'Gorcarnakan caxs'!K277</f>
        <v>95316.2</v>
      </c>
      <c r="I187" s="49">
        <f>'Gorcarnakan caxs'!L277</f>
        <v>110000</v>
      </c>
      <c r="J187" s="49">
        <f>'Gorcarnakan caxs'!M277</f>
        <v>110000</v>
      </c>
      <c r="K187" s="83"/>
      <c r="L187" s="83"/>
      <c r="M187" s="83"/>
    </row>
    <row r="188" spans="1:13" ht="28.5" customHeight="1">
      <c r="A188" s="46">
        <v>5120</v>
      </c>
      <c r="B188" s="38" t="s">
        <v>261</v>
      </c>
      <c r="C188" s="92" t="s">
        <v>166</v>
      </c>
      <c r="D188" s="76">
        <f>SUM(D190:D192)</f>
        <v>55810</v>
      </c>
      <c r="E188" s="76" t="s">
        <v>173</v>
      </c>
      <c r="F188" s="76">
        <f>SUM(F190:F192)</f>
        <v>55810</v>
      </c>
      <c r="G188" s="76">
        <f>SUM(G190:G192)</f>
        <v>24452.5</v>
      </c>
      <c r="H188" s="76">
        <f>SUM(H190:H192)</f>
        <v>29155</v>
      </c>
      <c r="I188" s="76">
        <f>SUM(I190:I192)</f>
        <v>51857.5</v>
      </c>
      <c r="J188" s="76">
        <f>SUM(J190:J192)</f>
        <v>55810</v>
      </c>
      <c r="K188" s="83"/>
      <c r="L188" s="83"/>
      <c r="M188" s="83"/>
    </row>
    <row r="189" spans="1:13" ht="12.75">
      <c r="A189" s="46"/>
      <c r="B189" s="45" t="s">
        <v>510</v>
      </c>
      <c r="C189" s="92"/>
      <c r="D189" s="76"/>
      <c r="E189" s="76"/>
      <c r="F189" s="64"/>
      <c r="G189" s="64"/>
      <c r="H189" s="64"/>
      <c r="I189" s="64"/>
      <c r="J189" s="64"/>
      <c r="K189" s="83"/>
      <c r="L189" s="83"/>
      <c r="M189" s="83"/>
    </row>
    <row r="190" spans="1:13" ht="12.75">
      <c r="A190" s="46">
        <v>5121</v>
      </c>
      <c r="B190" s="37" t="s">
        <v>529</v>
      </c>
      <c r="C190" s="96" t="s">
        <v>109</v>
      </c>
      <c r="D190" s="49">
        <f>'Gorcarnakan caxs'!G44</f>
        <v>9000</v>
      </c>
      <c r="E190" s="49">
        <f>'Gorcarnakan caxs'!H44</f>
        <v>0</v>
      </c>
      <c r="F190" s="49">
        <f>'Gorcarnakan caxs'!I44</f>
        <v>9000</v>
      </c>
      <c r="G190" s="49">
        <f>'Gorcarnakan caxs'!J44</f>
        <v>8750</v>
      </c>
      <c r="H190" s="49">
        <f>'Gorcarnakan caxs'!K44</f>
        <v>8750</v>
      </c>
      <c r="I190" s="49">
        <f>'Gorcarnakan caxs'!L44</f>
        <v>8750</v>
      </c>
      <c r="J190" s="49">
        <f>'Gorcarnakan caxs'!M44</f>
        <v>9000</v>
      </c>
      <c r="K190" s="83"/>
      <c r="L190" s="83"/>
      <c r="M190" s="83"/>
    </row>
    <row r="191" spans="1:13" ht="12.75">
      <c r="A191" s="46">
        <v>5122</v>
      </c>
      <c r="B191" s="37" t="s">
        <v>530</v>
      </c>
      <c r="C191" s="96" t="s">
        <v>110</v>
      </c>
      <c r="D191" s="49">
        <f>'Gorcarnakan caxs'!G45</f>
        <v>8000</v>
      </c>
      <c r="E191" s="49">
        <f>'Gorcarnakan caxs'!H45</f>
        <v>0</v>
      </c>
      <c r="F191" s="49">
        <f>'Gorcarnakan caxs'!I45</f>
        <v>8000</v>
      </c>
      <c r="G191" s="49">
        <f>'Gorcarnakan caxs'!J45</f>
        <v>8000</v>
      </c>
      <c r="H191" s="49">
        <f>'Gorcarnakan caxs'!K45</f>
        <v>8000</v>
      </c>
      <c r="I191" s="49">
        <f>'Gorcarnakan caxs'!L45</f>
        <v>8000</v>
      </c>
      <c r="J191" s="49">
        <f>'Gorcarnakan caxs'!M45</f>
        <v>8000</v>
      </c>
      <c r="K191" s="83"/>
      <c r="L191" s="83"/>
      <c r="M191" s="83"/>
    </row>
    <row r="192" spans="1:13" ht="17.25" customHeight="1">
      <c r="A192" s="46">
        <v>5123</v>
      </c>
      <c r="B192" s="37" t="s">
        <v>531</v>
      </c>
      <c r="C192" s="96" t="s">
        <v>111</v>
      </c>
      <c r="D192" s="49">
        <f>'Gorcarnakan caxs'!G278+'Gorcarnakan caxs'!G354+'Gorcarnakan caxs'!G419+'Gorcarnakan caxs'!G436</f>
        <v>38810</v>
      </c>
      <c r="E192" s="49">
        <f>'Gorcarnakan caxs'!H278+'Gorcarnakan caxs'!H354+'Gorcarnakan caxs'!H419+'Gorcarnakan caxs'!H436</f>
        <v>0</v>
      </c>
      <c r="F192" s="49">
        <f>'Gorcarnakan caxs'!I278+'Gorcarnakan caxs'!I354+'Gorcarnakan caxs'!I419+'Gorcarnakan caxs'!I436</f>
        <v>38810</v>
      </c>
      <c r="G192" s="49">
        <f>'Gorcarnakan caxs'!J278+'Gorcarnakan caxs'!J354+'Gorcarnakan caxs'!J419+'Gorcarnakan caxs'!J436</f>
        <v>7702.5</v>
      </c>
      <c r="H192" s="49">
        <f>'Gorcarnakan caxs'!K278+'Gorcarnakan caxs'!K354+'Gorcarnakan caxs'!K419+'Gorcarnakan caxs'!K436</f>
        <v>12405</v>
      </c>
      <c r="I192" s="49">
        <f>'Gorcarnakan caxs'!L278+'Gorcarnakan caxs'!L354+'Gorcarnakan caxs'!L419+'Gorcarnakan caxs'!L436</f>
        <v>35107.5</v>
      </c>
      <c r="J192" s="49">
        <f>'Gorcarnakan caxs'!M278+'Gorcarnakan caxs'!M354+'Gorcarnakan caxs'!M419+'Gorcarnakan caxs'!M436</f>
        <v>38810</v>
      </c>
      <c r="K192" s="83"/>
      <c r="L192" s="83"/>
      <c r="M192" s="83"/>
    </row>
    <row r="193" spans="1:13" ht="36.75" customHeight="1">
      <c r="A193" s="46">
        <v>5130</v>
      </c>
      <c r="B193" s="38" t="s">
        <v>262</v>
      </c>
      <c r="C193" s="92" t="s">
        <v>166</v>
      </c>
      <c r="D193" s="76">
        <f>SUM(D195:D198)</f>
        <v>21000</v>
      </c>
      <c r="E193" s="76" t="s">
        <v>173</v>
      </c>
      <c r="F193" s="76">
        <f>SUM(F195:F198)</f>
        <v>21000</v>
      </c>
      <c r="G193" s="76">
        <f>SUM(G195:G198)</f>
        <v>4250</v>
      </c>
      <c r="H193" s="76">
        <f>SUM(H195:H198)</f>
        <v>8500</v>
      </c>
      <c r="I193" s="76">
        <f>SUM(I195:I198)</f>
        <v>20750</v>
      </c>
      <c r="J193" s="76">
        <f>SUM(J195:J198)</f>
        <v>21000</v>
      </c>
      <c r="K193" s="83"/>
      <c r="L193" s="83"/>
      <c r="M193" s="83"/>
    </row>
    <row r="194" spans="1:13" ht="12.75">
      <c r="A194" s="46"/>
      <c r="B194" s="57" t="s">
        <v>510</v>
      </c>
      <c r="C194" s="92"/>
      <c r="D194" s="76"/>
      <c r="E194" s="76"/>
      <c r="F194" s="64"/>
      <c r="G194" s="64"/>
      <c r="H194" s="64"/>
      <c r="I194" s="64"/>
      <c r="J194" s="64"/>
      <c r="K194" s="83"/>
      <c r="L194" s="83"/>
      <c r="M194" s="83"/>
    </row>
    <row r="195" spans="1:13" ht="17.25" customHeight="1">
      <c r="A195" s="46">
        <v>5131</v>
      </c>
      <c r="B195" s="37" t="s">
        <v>114</v>
      </c>
      <c r="C195" s="96" t="s">
        <v>112</v>
      </c>
      <c r="D195" s="49">
        <f>'Gorcarnakan caxs'!G385</f>
        <v>8000</v>
      </c>
      <c r="E195" s="49">
        <f>'Gorcarnakan caxs'!H385</f>
        <v>0</v>
      </c>
      <c r="F195" s="49">
        <f>'Gorcarnakan caxs'!I385</f>
        <v>8000</v>
      </c>
      <c r="G195" s="49">
        <f>'Gorcarnakan caxs'!J385</f>
        <v>1000</v>
      </c>
      <c r="H195" s="49">
        <f>'Gorcarnakan caxs'!K385</f>
        <v>2000</v>
      </c>
      <c r="I195" s="49">
        <f>'Gorcarnakan caxs'!L385</f>
        <v>8000</v>
      </c>
      <c r="J195" s="49">
        <f>'Gorcarnakan caxs'!M385</f>
        <v>8000</v>
      </c>
      <c r="K195" s="83"/>
      <c r="L195" s="83"/>
      <c r="M195" s="83"/>
    </row>
    <row r="196" spans="1:13" ht="17.25" customHeight="1">
      <c r="A196" s="46">
        <v>5132</v>
      </c>
      <c r="B196" s="37" t="s">
        <v>526</v>
      </c>
      <c r="C196" s="96" t="s">
        <v>113</v>
      </c>
      <c r="D196" s="49">
        <f>SUM(E196:F196)</f>
        <v>0</v>
      </c>
      <c r="E196" s="64" t="s">
        <v>172</v>
      </c>
      <c r="F196" s="76"/>
      <c r="G196" s="76"/>
      <c r="H196" s="76"/>
      <c r="I196" s="76"/>
      <c r="J196" s="76"/>
      <c r="K196" s="83"/>
      <c r="L196" s="83"/>
      <c r="M196" s="83"/>
    </row>
    <row r="197" spans="1:13" ht="17.25" customHeight="1">
      <c r="A197" s="46">
        <v>5133</v>
      </c>
      <c r="B197" s="37" t="s">
        <v>527</v>
      </c>
      <c r="C197" s="96" t="s">
        <v>120</v>
      </c>
      <c r="D197" s="49">
        <f>SUM(E197:F197)</f>
        <v>0</v>
      </c>
      <c r="E197" s="64" t="s">
        <v>173</v>
      </c>
      <c r="F197" s="76"/>
      <c r="G197" s="76"/>
      <c r="H197" s="76"/>
      <c r="I197" s="76"/>
      <c r="J197" s="76"/>
      <c r="K197" s="83"/>
      <c r="L197" s="83"/>
      <c r="M197" s="83"/>
    </row>
    <row r="198" spans="1:13" ht="17.25" customHeight="1">
      <c r="A198" s="46">
        <v>5134</v>
      </c>
      <c r="B198" s="37" t="s">
        <v>528</v>
      </c>
      <c r="C198" s="96" t="s">
        <v>121</v>
      </c>
      <c r="D198" s="49">
        <f>'Gorcarnakan caxs'!G96</f>
        <v>13000</v>
      </c>
      <c r="E198" s="49">
        <f>'Gorcarnakan caxs'!H96</f>
        <v>0</v>
      </c>
      <c r="F198" s="49">
        <f>'Gorcarnakan caxs'!I96</f>
        <v>13000</v>
      </c>
      <c r="G198" s="49">
        <f>'Gorcarnakan caxs'!J96</f>
        <v>3250</v>
      </c>
      <c r="H198" s="49">
        <f>'Gorcarnakan caxs'!K96</f>
        <v>6500</v>
      </c>
      <c r="I198" s="49">
        <f>'Gorcarnakan caxs'!L96</f>
        <v>12750</v>
      </c>
      <c r="J198" s="49">
        <f>'Gorcarnakan caxs'!M96</f>
        <v>13000</v>
      </c>
      <c r="K198" s="83"/>
      <c r="L198" s="83"/>
      <c r="M198" s="83"/>
    </row>
    <row r="199" spans="1:13" ht="19.5" customHeight="1">
      <c r="A199" s="46">
        <v>5200</v>
      </c>
      <c r="B199" s="38" t="s">
        <v>263</v>
      </c>
      <c r="C199" s="92" t="s">
        <v>166</v>
      </c>
      <c r="D199" s="76">
        <f>SUM(D201:D204)</f>
        <v>0</v>
      </c>
      <c r="E199" s="64" t="s">
        <v>172</v>
      </c>
      <c r="F199" s="76">
        <f>SUM(F201:F204)</f>
        <v>0</v>
      </c>
      <c r="G199" s="76">
        <f>SUM(G201:G204)</f>
        <v>0</v>
      </c>
      <c r="H199" s="76">
        <f>SUM(H201:H204)</f>
        <v>0</v>
      </c>
      <c r="I199" s="76">
        <f>SUM(I201:I204)</f>
        <v>0</v>
      </c>
      <c r="J199" s="76">
        <f>SUM(J201:J204)</f>
        <v>0</v>
      </c>
      <c r="K199" s="83"/>
      <c r="L199" s="83"/>
      <c r="M199" s="83"/>
    </row>
    <row r="200" spans="1:13" ht="12.75">
      <c r="A200" s="46"/>
      <c r="B200" s="57" t="s">
        <v>511</v>
      </c>
      <c r="C200" s="90"/>
      <c r="D200" s="76"/>
      <c r="E200" s="76"/>
      <c r="F200" s="76"/>
      <c r="G200" s="76"/>
      <c r="H200" s="76"/>
      <c r="I200" s="76"/>
      <c r="J200" s="76"/>
      <c r="K200" s="83"/>
      <c r="L200" s="83"/>
      <c r="M200" s="83"/>
    </row>
    <row r="201" spans="1:13" ht="27" customHeight="1">
      <c r="A201" s="46">
        <v>5211</v>
      </c>
      <c r="B201" s="37" t="s">
        <v>540</v>
      </c>
      <c r="C201" s="96" t="s">
        <v>115</v>
      </c>
      <c r="D201" s="49">
        <f>SUM(E201:F201)</f>
        <v>0</v>
      </c>
      <c r="E201" s="64" t="s">
        <v>172</v>
      </c>
      <c r="F201" s="76"/>
      <c r="G201" s="76"/>
      <c r="H201" s="76"/>
      <c r="I201" s="76"/>
      <c r="J201" s="76"/>
      <c r="K201" s="83"/>
      <c r="L201" s="83"/>
      <c r="M201" s="83"/>
    </row>
    <row r="202" spans="1:13" ht="17.25" customHeight="1">
      <c r="A202" s="46">
        <v>5221</v>
      </c>
      <c r="B202" s="37" t="s">
        <v>541</v>
      </c>
      <c r="C202" s="96" t="s">
        <v>116</v>
      </c>
      <c r="D202" s="49">
        <f>SUM(E202:F202)</f>
        <v>0</v>
      </c>
      <c r="E202" s="64" t="s">
        <v>172</v>
      </c>
      <c r="F202" s="76">
        <v>0</v>
      </c>
      <c r="G202" s="76">
        <v>0</v>
      </c>
      <c r="H202" s="76">
        <v>0</v>
      </c>
      <c r="I202" s="76">
        <v>0</v>
      </c>
      <c r="J202" s="76">
        <v>0</v>
      </c>
      <c r="K202" s="83"/>
      <c r="L202" s="83"/>
      <c r="M202" s="83"/>
    </row>
    <row r="203" spans="1:13" ht="24.75" customHeight="1">
      <c r="A203" s="46">
        <v>5231</v>
      </c>
      <c r="B203" s="37" t="s">
        <v>542</v>
      </c>
      <c r="C203" s="96" t="s">
        <v>117</v>
      </c>
      <c r="D203" s="49">
        <f>SUM(E203:F203)</f>
        <v>0</v>
      </c>
      <c r="E203" s="64" t="s">
        <v>172</v>
      </c>
      <c r="F203" s="76"/>
      <c r="G203" s="76"/>
      <c r="H203" s="76"/>
      <c r="I203" s="76"/>
      <c r="J203" s="76"/>
      <c r="K203" s="83"/>
      <c r="L203" s="83"/>
      <c r="M203" s="83"/>
    </row>
    <row r="204" spans="1:13" ht="17.25" customHeight="1">
      <c r="A204" s="46">
        <v>5241</v>
      </c>
      <c r="B204" s="37" t="s">
        <v>119</v>
      </c>
      <c r="C204" s="96" t="s">
        <v>118</v>
      </c>
      <c r="D204" s="49">
        <f>SUM(E204:F204)</f>
        <v>0</v>
      </c>
      <c r="E204" s="64" t="s">
        <v>172</v>
      </c>
      <c r="F204" s="76"/>
      <c r="G204" s="76"/>
      <c r="H204" s="76"/>
      <c r="I204" s="76"/>
      <c r="J204" s="76"/>
      <c r="K204" s="83"/>
      <c r="L204" s="83"/>
      <c r="M204" s="83"/>
    </row>
    <row r="205" spans="1:13" ht="12.75">
      <c r="A205" s="46">
        <v>5300</v>
      </c>
      <c r="B205" s="38" t="s">
        <v>264</v>
      </c>
      <c r="C205" s="92" t="s">
        <v>166</v>
      </c>
      <c r="D205" s="76">
        <f>SUM(D207)</f>
        <v>0</v>
      </c>
      <c r="E205" s="64" t="s">
        <v>172</v>
      </c>
      <c r="F205" s="76">
        <f>SUM(F207)</f>
        <v>0</v>
      </c>
      <c r="G205" s="76">
        <f>SUM(G207)</f>
        <v>0</v>
      </c>
      <c r="H205" s="76">
        <f>SUM(H207)</f>
        <v>0</v>
      </c>
      <c r="I205" s="76">
        <f>SUM(I207)</f>
        <v>0</v>
      </c>
      <c r="J205" s="76">
        <f>SUM(J207)</f>
        <v>0</v>
      </c>
      <c r="K205" s="83"/>
      <c r="L205" s="83"/>
      <c r="M205" s="83"/>
    </row>
    <row r="206" spans="1:13" ht="12.75">
      <c r="A206" s="46"/>
      <c r="B206" s="57" t="s">
        <v>511</v>
      </c>
      <c r="C206" s="90"/>
      <c r="D206" s="76"/>
      <c r="E206" s="76"/>
      <c r="F206" s="76"/>
      <c r="G206" s="76"/>
      <c r="H206" s="76"/>
      <c r="I206" s="76"/>
      <c r="J206" s="76"/>
      <c r="K206" s="83"/>
      <c r="L206" s="83"/>
      <c r="M206" s="83"/>
    </row>
    <row r="207" spans="1:13" ht="13.5" customHeight="1">
      <c r="A207" s="46">
        <v>5311</v>
      </c>
      <c r="B207" s="37" t="s">
        <v>561</v>
      </c>
      <c r="C207" s="96" t="s">
        <v>122</v>
      </c>
      <c r="D207" s="49">
        <f>SUM(E207:F207)</f>
        <v>0</v>
      </c>
      <c r="E207" s="64" t="s">
        <v>172</v>
      </c>
      <c r="F207" s="76"/>
      <c r="G207" s="76"/>
      <c r="H207" s="76"/>
      <c r="I207" s="76"/>
      <c r="J207" s="76"/>
      <c r="K207" s="83"/>
      <c r="L207" s="83"/>
      <c r="M207" s="83"/>
    </row>
    <row r="208" spans="1:13" ht="22.5">
      <c r="A208" s="46">
        <v>5400</v>
      </c>
      <c r="B208" s="38" t="s">
        <v>400</v>
      </c>
      <c r="C208" s="92" t="s">
        <v>166</v>
      </c>
      <c r="D208" s="76">
        <f>SUM(D210:D213)</f>
        <v>0</v>
      </c>
      <c r="E208" s="64" t="s">
        <v>172</v>
      </c>
      <c r="F208" s="76">
        <f>SUM(F210:F213)</f>
        <v>0</v>
      </c>
      <c r="G208" s="76">
        <f>SUM(G210:G213)</f>
        <v>0</v>
      </c>
      <c r="H208" s="76">
        <f>SUM(H210:H213)</f>
        <v>0</v>
      </c>
      <c r="I208" s="76">
        <f>SUM(I210:I213)</f>
        <v>0</v>
      </c>
      <c r="J208" s="76">
        <f>SUM(J210:J213)</f>
        <v>0</v>
      </c>
      <c r="K208" s="83"/>
      <c r="L208" s="83"/>
      <c r="M208" s="83"/>
    </row>
    <row r="209" spans="1:13" ht="12.75">
      <c r="A209" s="46"/>
      <c r="B209" s="57" t="s">
        <v>511</v>
      </c>
      <c r="C209" s="90"/>
      <c r="D209" s="76"/>
      <c r="E209" s="76"/>
      <c r="F209" s="76"/>
      <c r="G209" s="76"/>
      <c r="H209" s="76"/>
      <c r="I209" s="76"/>
      <c r="J209" s="76"/>
      <c r="K209" s="83"/>
      <c r="L209" s="83"/>
      <c r="M209" s="83"/>
    </row>
    <row r="210" spans="1:13" ht="12.75">
      <c r="A210" s="46">
        <v>5411</v>
      </c>
      <c r="B210" s="37" t="s">
        <v>562</v>
      </c>
      <c r="C210" s="96" t="s">
        <v>123</v>
      </c>
      <c r="D210" s="49">
        <f>SUM(E210:F210)</f>
        <v>0</v>
      </c>
      <c r="E210" s="64" t="s">
        <v>172</v>
      </c>
      <c r="F210" s="76"/>
      <c r="G210" s="76"/>
      <c r="H210" s="76"/>
      <c r="I210" s="76"/>
      <c r="J210" s="76"/>
      <c r="K210" s="83"/>
      <c r="L210" s="83"/>
      <c r="M210" s="83"/>
    </row>
    <row r="211" spans="1:13" ht="12.75">
      <c r="A211" s="46">
        <v>5421</v>
      </c>
      <c r="B211" s="37" t="s">
        <v>563</v>
      </c>
      <c r="C211" s="96" t="s">
        <v>124</v>
      </c>
      <c r="D211" s="49">
        <f>SUM(E211:F211)</f>
        <v>0</v>
      </c>
      <c r="E211" s="64" t="s">
        <v>172</v>
      </c>
      <c r="F211" s="76"/>
      <c r="G211" s="76"/>
      <c r="H211" s="76"/>
      <c r="I211" s="76"/>
      <c r="J211" s="76"/>
      <c r="K211" s="83"/>
      <c r="L211" s="83"/>
      <c r="M211" s="83"/>
    </row>
    <row r="212" spans="1:13" ht="12.75">
      <c r="A212" s="46">
        <v>5431</v>
      </c>
      <c r="B212" s="37" t="s">
        <v>126</v>
      </c>
      <c r="C212" s="96" t="s">
        <v>125</v>
      </c>
      <c r="D212" s="49">
        <f>SUM(E212:F212)</f>
        <v>0</v>
      </c>
      <c r="E212" s="64" t="s">
        <v>172</v>
      </c>
      <c r="F212" s="76"/>
      <c r="G212" s="76"/>
      <c r="H212" s="76"/>
      <c r="I212" s="76"/>
      <c r="J212" s="76"/>
      <c r="K212" s="83"/>
      <c r="L212" s="83"/>
      <c r="M212" s="83"/>
    </row>
    <row r="213" spans="1:13" ht="12.75">
      <c r="A213" s="46">
        <v>5441</v>
      </c>
      <c r="B213" s="65" t="s">
        <v>50</v>
      </c>
      <c r="C213" s="96" t="s">
        <v>127</v>
      </c>
      <c r="D213" s="49">
        <f>SUM(E213:F213)</f>
        <v>0</v>
      </c>
      <c r="E213" s="64" t="s">
        <v>172</v>
      </c>
      <c r="F213" s="76"/>
      <c r="G213" s="76"/>
      <c r="H213" s="76"/>
      <c r="I213" s="76"/>
      <c r="J213" s="76"/>
      <c r="K213" s="83"/>
      <c r="L213" s="83"/>
      <c r="M213" s="83"/>
    </row>
    <row r="214" spans="1:13" s="3" customFormat="1" ht="59.25" customHeight="1">
      <c r="A214" s="66" t="s">
        <v>401</v>
      </c>
      <c r="B214" s="67" t="s">
        <v>287</v>
      </c>
      <c r="C214" s="97" t="s">
        <v>166</v>
      </c>
      <c r="D214" s="49">
        <f>SUM(D216,D221,D229,D232)</f>
        <v>-110000</v>
      </c>
      <c r="E214" s="49" t="s">
        <v>165</v>
      </c>
      <c r="F214" s="49">
        <f>SUM(F216,F221,F229,F232)</f>
        <v>-110000</v>
      </c>
      <c r="G214" s="49">
        <f>SUM(G216,G221,G229,G232)</f>
        <v>-27500</v>
      </c>
      <c r="H214" s="49">
        <f>SUM(H216,H221,H229,H232)</f>
        <v>-82500</v>
      </c>
      <c r="I214" s="49">
        <f>SUM(I216,I221,I229,I232)</f>
        <v>-107915.9</v>
      </c>
      <c r="J214" s="49">
        <f>SUM(J216,J221,J229,J232)</f>
        <v>-110000</v>
      </c>
      <c r="K214" s="83"/>
      <c r="L214" s="83"/>
      <c r="M214" s="83"/>
    </row>
    <row r="215" spans="1:13" s="3" customFormat="1" ht="12.75">
      <c r="A215" s="66"/>
      <c r="B215" s="68" t="s">
        <v>509</v>
      </c>
      <c r="C215" s="97"/>
      <c r="D215" s="49"/>
      <c r="E215" s="49"/>
      <c r="F215" s="49"/>
      <c r="G215" s="49"/>
      <c r="H215" s="49"/>
      <c r="I215" s="49"/>
      <c r="J215" s="49"/>
      <c r="K215" s="83"/>
      <c r="L215" s="83"/>
      <c r="M215" s="83"/>
    </row>
    <row r="216" spans="1:13" s="1" customFormat="1" ht="28.5">
      <c r="A216" s="69" t="s">
        <v>402</v>
      </c>
      <c r="B216" s="70" t="s">
        <v>403</v>
      </c>
      <c r="C216" s="98" t="s">
        <v>166</v>
      </c>
      <c r="D216" s="49">
        <f>SUM(D218:D220)</f>
        <v>-110000</v>
      </c>
      <c r="E216" s="49" t="s">
        <v>165</v>
      </c>
      <c r="F216" s="49">
        <f>SUM(F218:F220)</f>
        <v>-110000</v>
      </c>
      <c r="G216" s="49">
        <f>SUM(G218:G220)</f>
        <v>-27500</v>
      </c>
      <c r="H216" s="49">
        <f>SUM(H218:H220)</f>
        <v>-82500</v>
      </c>
      <c r="I216" s="49">
        <f>SUM(I218:I220)</f>
        <v>-107915.9</v>
      </c>
      <c r="J216" s="49">
        <f>SUM(J218:J220)</f>
        <v>-110000</v>
      </c>
      <c r="K216" s="83"/>
      <c r="L216" s="83"/>
      <c r="M216" s="83"/>
    </row>
    <row r="217" spans="1:13" s="1" customFormat="1" ht="12.75">
      <c r="A217" s="69"/>
      <c r="B217" s="68" t="s">
        <v>509</v>
      </c>
      <c r="C217" s="98"/>
      <c r="D217" s="49"/>
      <c r="E217" s="49"/>
      <c r="F217" s="49"/>
      <c r="G217" s="49"/>
      <c r="H217" s="49"/>
      <c r="I217" s="49"/>
      <c r="J217" s="49"/>
      <c r="K217" s="83"/>
      <c r="L217" s="83"/>
      <c r="M217" s="83"/>
    </row>
    <row r="218" spans="1:13" s="1" customFormat="1" ht="12.75">
      <c r="A218" s="69" t="s">
        <v>404</v>
      </c>
      <c r="B218" s="71" t="s">
        <v>569</v>
      </c>
      <c r="C218" s="99" t="s">
        <v>564</v>
      </c>
      <c r="D218" s="49">
        <f>'Gorcarnakan caxs'!G341</f>
        <v>-110000</v>
      </c>
      <c r="E218" s="49">
        <f>'Gorcarnakan caxs'!H341</f>
        <v>0</v>
      </c>
      <c r="F218" s="49">
        <f>'Gorcarnakan caxs'!I341</f>
        <v>-110000</v>
      </c>
      <c r="G218" s="49">
        <f>'Gorcarnakan caxs'!J341</f>
        <v>-27500</v>
      </c>
      <c r="H218" s="49">
        <f>'Gorcarnakan caxs'!K341</f>
        <v>-82500</v>
      </c>
      <c r="I218" s="49">
        <f>'Gorcarnakan caxs'!L341</f>
        <v>-107915.9</v>
      </c>
      <c r="J218" s="49">
        <f>'Gorcarnakan caxs'!M341</f>
        <v>-110000</v>
      </c>
      <c r="K218" s="83"/>
      <c r="L218" s="83"/>
      <c r="M218" s="83"/>
    </row>
    <row r="219" spans="1:13" s="2" customFormat="1" ht="12.75">
      <c r="A219" s="69" t="s">
        <v>405</v>
      </c>
      <c r="B219" s="71" t="s">
        <v>568</v>
      </c>
      <c r="C219" s="99" t="s">
        <v>565</v>
      </c>
      <c r="D219" s="49">
        <f>SUM(E219:F219)</f>
        <v>0</v>
      </c>
      <c r="E219" s="49" t="s">
        <v>173</v>
      </c>
      <c r="F219" s="77"/>
      <c r="G219" s="77"/>
      <c r="H219" s="77"/>
      <c r="I219" s="77"/>
      <c r="J219" s="77"/>
      <c r="K219" s="83"/>
      <c r="L219" s="83"/>
      <c r="M219" s="83"/>
    </row>
    <row r="220" spans="1:13" s="1" customFormat="1" ht="30.75" customHeight="1">
      <c r="A220" s="9" t="s">
        <v>406</v>
      </c>
      <c r="B220" s="71" t="s">
        <v>571</v>
      </c>
      <c r="C220" s="99" t="s">
        <v>566</v>
      </c>
      <c r="D220" s="49">
        <f>SUM(E220:F220)</f>
        <v>0</v>
      </c>
      <c r="E220" s="49" t="s">
        <v>165</v>
      </c>
      <c r="F220" s="49"/>
      <c r="G220" s="49"/>
      <c r="H220" s="49"/>
      <c r="I220" s="49"/>
      <c r="J220" s="49"/>
      <c r="K220" s="83"/>
      <c r="L220" s="83"/>
      <c r="M220" s="83"/>
    </row>
    <row r="221" spans="1:13" s="1" customFormat="1" ht="31.5" customHeight="1">
      <c r="A221" s="9" t="s">
        <v>407</v>
      </c>
      <c r="B221" s="70" t="s">
        <v>408</v>
      </c>
      <c r="C221" s="98" t="s">
        <v>166</v>
      </c>
      <c r="D221" s="49">
        <f>SUM(D223:D224)</f>
        <v>0</v>
      </c>
      <c r="E221" s="49" t="s">
        <v>165</v>
      </c>
      <c r="F221" s="49">
        <f>SUM(F223:F224)</f>
        <v>0</v>
      </c>
      <c r="G221" s="49">
        <f>SUM(G223:G224)</f>
        <v>0</v>
      </c>
      <c r="H221" s="49">
        <f>SUM(H223:H224)</f>
        <v>0</v>
      </c>
      <c r="I221" s="49">
        <f>SUM(I223:I224)</f>
        <v>0</v>
      </c>
      <c r="J221" s="49">
        <f>SUM(J223:J224)</f>
        <v>0</v>
      </c>
      <c r="K221" s="83"/>
      <c r="L221" s="83"/>
      <c r="M221" s="83"/>
    </row>
    <row r="222" spans="1:13" s="1" customFormat="1" ht="12.75">
      <c r="A222" s="9"/>
      <c r="B222" s="68" t="s">
        <v>509</v>
      </c>
      <c r="C222" s="98"/>
      <c r="D222" s="49"/>
      <c r="E222" s="49"/>
      <c r="F222" s="49"/>
      <c r="G222" s="49"/>
      <c r="H222" s="49"/>
      <c r="I222" s="49"/>
      <c r="J222" s="49"/>
      <c r="K222" s="83"/>
      <c r="L222" s="83"/>
      <c r="M222" s="83"/>
    </row>
    <row r="223" spans="1:13" s="1" customFormat="1" ht="29.25" customHeight="1">
      <c r="A223" s="9" t="s">
        <v>409</v>
      </c>
      <c r="B223" s="71" t="s">
        <v>555</v>
      </c>
      <c r="C223" s="98" t="s">
        <v>572</v>
      </c>
      <c r="D223" s="49">
        <f>SUM(E223:F223)</f>
        <v>0</v>
      </c>
      <c r="E223" s="49" t="s">
        <v>165</v>
      </c>
      <c r="F223" s="49"/>
      <c r="G223" s="49"/>
      <c r="H223" s="49"/>
      <c r="I223" s="49"/>
      <c r="J223" s="49"/>
      <c r="K223" s="83"/>
      <c r="L223" s="83"/>
      <c r="M223" s="83"/>
    </row>
    <row r="224" spans="1:13" s="1" customFormat="1" ht="25.5">
      <c r="A224" s="9" t="s">
        <v>410</v>
      </c>
      <c r="B224" s="71" t="s">
        <v>411</v>
      </c>
      <c r="C224" s="98" t="s">
        <v>166</v>
      </c>
      <c r="D224" s="49">
        <f>SUM(D226:D228)</f>
        <v>0</v>
      </c>
      <c r="E224" s="49" t="s">
        <v>165</v>
      </c>
      <c r="F224" s="49">
        <f>SUM(F226:F228)</f>
        <v>0</v>
      </c>
      <c r="G224" s="49">
        <f>SUM(G226:G228)</f>
        <v>0</v>
      </c>
      <c r="H224" s="49">
        <f>SUM(H226:H228)</f>
        <v>0</v>
      </c>
      <c r="I224" s="49">
        <f>SUM(I226:I228)</f>
        <v>0</v>
      </c>
      <c r="J224" s="49">
        <f>SUM(J226:J228)</f>
        <v>0</v>
      </c>
      <c r="K224" s="83"/>
      <c r="L224" s="83"/>
      <c r="M224" s="83"/>
    </row>
    <row r="225" spans="1:13" s="1" customFormat="1" ht="12.75">
      <c r="A225" s="9"/>
      <c r="B225" s="68" t="s">
        <v>510</v>
      </c>
      <c r="C225" s="98"/>
      <c r="D225" s="49"/>
      <c r="E225" s="49"/>
      <c r="F225" s="49"/>
      <c r="G225" s="49"/>
      <c r="H225" s="49"/>
      <c r="I225" s="49"/>
      <c r="J225" s="49"/>
      <c r="K225" s="83"/>
      <c r="L225" s="83"/>
      <c r="M225" s="83"/>
    </row>
    <row r="226" spans="1:13" s="1" customFormat="1" ht="12.75">
      <c r="A226" s="9" t="s">
        <v>412</v>
      </c>
      <c r="B226" s="68" t="s">
        <v>552</v>
      </c>
      <c r="C226" s="99" t="s">
        <v>573</v>
      </c>
      <c r="D226" s="49">
        <f>SUM(E226:F226)</f>
        <v>0</v>
      </c>
      <c r="E226" s="49" t="s">
        <v>173</v>
      </c>
      <c r="F226" s="49"/>
      <c r="G226" s="49"/>
      <c r="H226" s="49"/>
      <c r="I226" s="49"/>
      <c r="J226" s="49"/>
      <c r="K226" s="83"/>
      <c r="L226" s="83"/>
      <c r="M226" s="83"/>
    </row>
    <row r="227" spans="1:13" s="1" customFormat="1" ht="25.5">
      <c r="A227" s="72" t="s">
        <v>413</v>
      </c>
      <c r="B227" s="68" t="s">
        <v>551</v>
      </c>
      <c r="C227" s="98" t="s">
        <v>574</v>
      </c>
      <c r="D227" s="49">
        <f>SUM(E227:F227)</f>
        <v>0</v>
      </c>
      <c r="E227" s="49" t="s">
        <v>165</v>
      </c>
      <c r="F227" s="49"/>
      <c r="G227" s="49"/>
      <c r="H227" s="49"/>
      <c r="I227" s="49"/>
      <c r="J227" s="49"/>
      <c r="K227" s="83"/>
      <c r="L227" s="83"/>
      <c r="M227" s="83"/>
    </row>
    <row r="228" spans="1:13" s="1" customFormat="1" ht="25.5">
      <c r="A228" s="9" t="s">
        <v>414</v>
      </c>
      <c r="B228" s="73" t="s">
        <v>550</v>
      </c>
      <c r="C228" s="98" t="s">
        <v>575</v>
      </c>
      <c r="D228" s="49">
        <f>SUM(E228:F228)</f>
        <v>0</v>
      </c>
      <c r="E228" s="49" t="s">
        <v>165</v>
      </c>
      <c r="F228" s="49"/>
      <c r="G228" s="49"/>
      <c r="H228" s="49"/>
      <c r="I228" s="49"/>
      <c r="J228" s="49"/>
      <c r="K228" s="83"/>
      <c r="L228" s="83"/>
      <c r="M228" s="83"/>
    </row>
    <row r="229" spans="1:13" s="1" customFormat="1" ht="28.5">
      <c r="A229" s="9" t="s">
        <v>415</v>
      </c>
      <c r="B229" s="70" t="s">
        <v>416</v>
      </c>
      <c r="C229" s="98" t="s">
        <v>166</v>
      </c>
      <c r="D229" s="49">
        <f>SUM(D231)</f>
        <v>0</v>
      </c>
      <c r="E229" s="49" t="s">
        <v>165</v>
      </c>
      <c r="F229" s="49">
        <f>SUM(F231)</f>
        <v>0</v>
      </c>
      <c r="G229" s="49">
        <f>SUM(G231)</f>
        <v>0</v>
      </c>
      <c r="H229" s="49">
        <f>SUM(H231)</f>
        <v>0</v>
      </c>
      <c r="I229" s="49">
        <f>SUM(I231)</f>
        <v>0</v>
      </c>
      <c r="J229" s="49">
        <f>SUM(J231)</f>
        <v>0</v>
      </c>
      <c r="K229" s="83"/>
      <c r="L229" s="83"/>
      <c r="M229" s="83"/>
    </row>
    <row r="230" spans="1:13" s="1" customFormat="1" ht="12.75">
      <c r="A230" s="9"/>
      <c r="B230" s="68" t="s">
        <v>509</v>
      </c>
      <c r="C230" s="98"/>
      <c r="D230" s="49"/>
      <c r="E230" s="49"/>
      <c r="F230" s="49"/>
      <c r="G230" s="49"/>
      <c r="H230" s="49"/>
      <c r="I230" s="49"/>
      <c r="J230" s="49"/>
      <c r="K230" s="83"/>
      <c r="L230" s="83"/>
      <c r="M230" s="83"/>
    </row>
    <row r="231" spans="1:13" s="1" customFormat="1" ht="25.5">
      <c r="A231" s="72" t="s">
        <v>417</v>
      </c>
      <c r="B231" s="71" t="s">
        <v>553</v>
      </c>
      <c r="C231" s="97" t="s">
        <v>577</v>
      </c>
      <c r="D231" s="49">
        <f>SUM(E231:F231)</f>
        <v>0</v>
      </c>
      <c r="E231" s="49" t="s">
        <v>165</v>
      </c>
      <c r="F231" s="49"/>
      <c r="G231" s="49"/>
      <c r="H231" s="49"/>
      <c r="I231" s="49"/>
      <c r="J231" s="49"/>
      <c r="K231" s="83"/>
      <c r="L231" s="83"/>
      <c r="M231" s="83"/>
    </row>
    <row r="232" spans="1:13" s="1" customFormat="1" ht="41.25">
      <c r="A232" s="9" t="s">
        <v>418</v>
      </c>
      <c r="B232" s="70" t="s">
        <v>423</v>
      </c>
      <c r="C232" s="98" t="s">
        <v>166</v>
      </c>
      <c r="D232" s="49">
        <f>SUM(D234:D237)</f>
        <v>0</v>
      </c>
      <c r="E232" s="49" t="s">
        <v>165</v>
      </c>
      <c r="F232" s="49">
        <f>SUM(F234:F237)</f>
        <v>0</v>
      </c>
      <c r="G232" s="49">
        <f>SUM(G234:G237)</f>
        <v>0</v>
      </c>
      <c r="H232" s="49">
        <f>SUM(H234:H237)</f>
        <v>0</v>
      </c>
      <c r="I232" s="49">
        <f>SUM(I234:I237)</f>
        <v>0</v>
      </c>
      <c r="J232" s="49">
        <f>SUM(J234:J237)</f>
        <v>0</v>
      </c>
      <c r="K232" s="83"/>
      <c r="L232" s="83"/>
      <c r="M232" s="83"/>
    </row>
    <row r="233" spans="1:13" s="1" customFormat="1" ht="12.75">
      <c r="A233" s="9"/>
      <c r="B233" s="68" t="s">
        <v>509</v>
      </c>
      <c r="C233" s="98"/>
      <c r="D233" s="49"/>
      <c r="E233" s="49"/>
      <c r="F233" s="49"/>
      <c r="G233" s="49"/>
      <c r="H233" s="49"/>
      <c r="I233" s="49"/>
      <c r="J233" s="49"/>
      <c r="K233" s="83"/>
      <c r="L233" s="83"/>
      <c r="M233" s="83"/>
    </row>
    <row r="234" spans="1:13" s="1" customFormat="1" ht="12.75">
      <c r="A234" s="9" t="s">
        <v>419</v>
      </c>
      <c r="B234" s="71" t="s">
        <v>578</v>
      </c>
      <c r="C234" s="99" t="s">
        <v>580</v>
      </c>
      <c r="D234" s="49">
        <f>SUM(E234:F234)</f>
        <v>0</v>
      </c>
      <c r="E234" s="49" t="s">
        <v>165</v>
      </c>
      <c r="F234" s="49"/>
      <c r="G234" s="49"/>
      <c r="H234" s="49"/>
      <c r="I234" s="49"/>
      <c r="J234" s="49"/>
      <c r="K234" s="83"/>
      <c r="L234" s="83"/>
      <c r="M234" s="83"/>
    </row>
    <row r="235" spans="1:13" s="1" customFormat="1" ht="15.75" customHeight="1">
      <c r="A235" s="72" t="s">
        <v>424</v>
      </c>
      <c r="B235" s="71" t="s">
        <v>579</v>
      </c>
      <c r="C235" s="97" t="s">
        <v>581</v>
      </c>
      <c r="D235" s="49">
        <f>SUM(E235:F235)</f>
        <v>0</v>
      </c>
      <c r="E235" s="49" t="s">
        <v>165</v>
      </c>
      <c r="F235" s="49"/>
      <c r="G235" s="49"/>
      <c r="H235" s="49"/>
      <c r="I235" s="49"/>
      <c r="J235" s="49"/>
      <c r="K235" s="83"/>
      <c r="L235" s="83"/>
      <c r="M235" s="83"/>
    </row>
    <row r="236" spans="1:13" s="1" customFormat="1" ht="25.5">
      <c r="A236" s="9" t="s">
        <v>425</v>
      </c>
      <c r="B236" s="71" t="s">
        <v>491</v>
      </c>
      <c r="C236" s="98" t="s">
        <v>582</v>
      </c>
      <c r="D236" s="49">
        <f>SUM(E236:F236)</f>
        <v>0</v>
      </c>
      <c r="E236" s="49" t="s">
        <v>165</v>
      </c>
      <c r="F236" s="49"/>
      <c r="G236" s="49"/>
      <c r="H236" s="49"/>
      <c r="I236" s="49"/>
      <c r="J236" s="49"/>
      <c r="K236" s="83"/>
      <c r="L236" s="83"/>
      <c r="M236" s="83"/>
    </row>
    <row r="237" spans="1:13" s="1" customFormat="1" ht="25.5">
      <c r="A237" s="9" t="s">
        <v>426</v>
      </c>
      <c r="B237" s="71" t="s">
        <v>554</v>
      </c>
      <c r="C237" s="98" t="s">
        <v>583</v>
      </c>
      <c r="D237" s="49">
        <f>SUM(E237:F237)</f>
        <v>0</v>
      </c>
      <c r="E237" s="49" t="s">
        <v>165</v>
      </c>
      <c r="F237" s="49"/>
      <c r="G237" s="49"/>
      <c r="H237" s="49"/>
      <c r="I237" s="49"/>
      <c r="J237" s="49"/>
      <c r="K237" s="83"/>
      <c r="L237" s="83"/>
      <c r="M237" s="83"/>
    </row>
    <row r="238" spans="1:13" ht="0.75" customHeight="1">
      <c r="A238" s="75"/>
      <c r="B238" s="119" t="s">
        <v>676</v>
      </c>
      <c r="C238" s="226">
        <v>4891</v>
      </c>
      <c r="D238" s="130">
        <f>'Gorcarnakan caxs'!G750</f>
        <v>0</v>
      </c>
      <c r="E238" s="130">
        <f>'Gorcarnakan caxs'!H750</f>
        <v>68244</v>
      </c>
      <c r="F238" s="130">
        <f>'Gorcarnakan caxs'!I750</f>
        <v>68244</v>
      </c>
      <c r="G238" s="130">
        <f>'Gorcarnakan caxs'!J750</f>
        <v>0</v>
      </c>
      <c r="H238" s="130">
        <f>'Gorcarnakan caxs'!K750</f>
        <v>0</v>
      </c>
      <c r="I238" s="130">
        <f>'Gorcarnakan caxs'!L750</f>
        <v>0</v>
      </c>
      <c r="J238" s="130">
        <f>'Gorcarnakan caxs'!M750</f>
        <v>0</v>
      </c>
      <c r="K238" s="83"/>
      <c r="L238" s="83"/>
      <c r="M238" s="83"/>
    </row>
  </sheetData>
  <sheetProtection/>
  <protectedRanges>
    <protectedRange sqref="E1" name="Range24"/>
    <protectedRange sqref="K110" name="Range20"/>
    <protectedRange sqref="E110 G110:J110 L110" name="Range18"/>
    <protectedRange sqref="F223 F226 K222 K225 D225:F225 D222:F222 G225:J226 G222:J223 D217:K217 L225:L226 L222:L223 L217:L220 D215:L215 F219:J220" name="Range15"/>
    <protectedRange sqref="D189:K189 L189:L192 L184:L187 D180:L180 D182:L182 D194:L194 D184:K184" name="Range13"/>
    <protectedRange sqref="E149 E154 G153:L154 G157:L158 E158 D157:F157 D153:F153 D148:F148 G148:L149 D151:L151 G161:L161 L160 L155 K159:L159 E161" name="Range11"/>
    <protectedRange sqref="D116:E116 D124:F124 D118:E118 E125:E126 G116:L116 D128:F128 G118:L128 E119:E122" name="Range9"/>
    <protectedRange sqref="E96 E100 D98:L98 D94:L94 D102:L102 D104:L104 G96:L96 L95 G100:L100 K99:L99" name="Range7"/>
    <protectedRange sqref="E70 E80:E81 D79:F79 D67:L67 G79:L81 D77:L77 G72:L73 L71 G70:L70 L68 L74:L75 K69:L69 E72:E74" name="Range5"/>
    <protectedRange sqref="E32:F32 E48 G36:L37 E37 D45:L45 D36:F36 D31:F31 G31:L32 D34:L34 G48:L48 K25 K46:L47 K51:K54 K57:K58 K61 K64 K68 K71 K74:K75 K95 K115 K146 K155 K160 K38:L43" name="Range3"/>
    <protectedRange sqref="E25:E26 D23:L23 D17:L17 D19:L19 D21:L21 D28:L28 G26:L26 L24:L25" name="Range1"/>
    <protectedRange sqref="E51:E53 D63:L63 D50:L50 D60:L60 G55:L56 K65:L65 L51:L54 L57:L58 L61 L64 E55:E56" name="Range4"/>
    <protectedRange sqref="E84:E85 E88:E90 G87:L90 D87:F87 D83:F83 G83:L85 D92:L92" name="Range6"/>
    <protectedRange sqref="E105:E106 K105 E113:E114 E109 D112:E112 D108:F108 G105:J106 G108:L109 L105:L106 G112:L114" name="Range8"/>
    <protectedRange sqref="E129:E134 E139:E140 G138:L140 E143 D142:F142 D138:F138 G129:L134 G142:L143 D136:L136 L146 K145:L145 L144" name="Range10"/>
    <protectedRange sqref="E164 G166:L168 E167:E168 E171 E178 G170:L171 D176:L176 D173:L173 D170:F170 D166:F166 D163:F163 G163:L164 K177:L177 G178:L178 K174:L174" name="Range12"/>
    <protectedRange sqref="F201:F204 F210:F213 K209 D209:F209 D200:F200 G209:J213 G200:J204 K200 L209:L213 L200:L204 L195:L198 D206:L206 F196:J197" name="Range14"/>
    <protectedRange sqref="F234:F237 F231 K233 D233:F233 D230:F230 F227:J228 G233:J237 G230:J231 K230 L233:L237 L230:L231 L227:L228" name="Range16"/>
    <protectedRange sqref="E29 G29:L29" name="Range17"/>
    <protectedRange sqref="F207:J207 L207" name="Range21"/>
    <protectedRange sqref="D8:E8" name="Range25"/>
    <protectedRange sqref="G53:J53" name="Range2_5"/>
    <protectedRange sqref="G74:J74" name="Range2_7"/>
    <protectedRange sqref="G25:J25" name="Range2_11"/>
    <protectedRange sqref="G51:J51" name="Range2_13"/>
    <protectedRange sqref="G52:J52" name="Range2_14"/>
  </protectedRanges>
  <mergeCells count="7">
    <mergeCell ref="B7:C7"/>
    <mergeCell ref="D13:D14"/>
    <mergeCell ref="D12:F12"/>
    <mergeCell ref="B12:C13"/>
    <mergeCell ref="A12:A14"/>
    <mergeCell ref="G13:J13"/>
    <mergeCell ref="G12:J12"/>
  </mergeCells>
  <printOptions/>
  <pageMargins left="0.15748031496062992" right="0.15748031496062992" top="0.31496062992125984" bottom="0.31496062992125984" header="0.15748031496062992" footer="0.1968503937007874"/>
  <pageSetup firstPageNumber="14" useFirstPageNumber="1" horizontalDpi="600" verticalDpi="600" orientation="portrait" paperSize="9" scale="65" r:id="rId1"/>
  <colBreaks count="1" manualBreakCount="1">
    <brk id="10" max="65535" man="1"/>
  </colBreaks>
  <ignoredErrors>
    <ignoredError sqref="C15 C24:C26 C29 C32 C37:C43 C47:C48 C51:C54 C56:C58 C61 C64:C65 C68:C75 C80:C81 C84:C85 C88:C90 C95:C96 C99:C100 C105:C106 C109:C110 C113:C115 C125:C127 C139:C140 C143:C146 C149 C154:C155 C158 C160:C161 C164 C167:C168 C171 C174 C177 C185:C187 C190:C192 C195:C198 C201:C204 C207 C210:C213 C218:C220 C223 C226:C228 C231 C234:C2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758"/>
  <sheetViews>
    <sheetView tabSelected="1" zoomScalePageLayoutView="0" workbookViewId="0" topLeftCell="C1">
      <selection activeCell="L5" sqref="L5"/>
    </sheetView>
  </sheetViews>
  <sheetFormatPr defaultColWidth="9.140625" defaultRowHeight="12.75"/>
  <cols>
    <col min="1" max="1" width="6.140625" style="0" customWidth="1"/>
    <col min="2" max="2" width="3.8515625" style="0" customWidth="1"/>
    <col min="3" max="3" width="4.140625" style="0" customWidth="1"/>
    <col min="4" max="4" width="3.140625" style="0" customWidth="1"/>
    <col min="5" max="5" width="41.7109375" style="0" customWidth="1"/>
    <col min="6" max="6" width="5.8515625" style="0" customWidth="1"/>
    <col min="7" max="7" width="13.8515625" style="0" customWidth="1"/>
    <col min="8" max="8" width="14.57421875" style="0" customWidth="1"/>
    <col min="9" max="9" width="13.00390625" style="0" customWidth="1"/>
    <col min="10" max="10" width="11.421875" style="0" customWidth="1"/>
    <col min="11" max="11" width="12.140625" style="0" customWidth="1"/>
    <col min="12" max="13" width="13.140625" style="0" customWidth="1"/>
    <col min="14" max="14" width="20.28125" style="0" customWidth="1"/>
    <col min="15" max="15" width="9.57421875" style="0" bestFit="1" customWidth="1"/>
  </cols>
  <sheetData>
    <row r="1" ht="12.75">
      <c r="L1" s="23" t="s">
        <v>730</v>
      </c>
    </row>
    <row r="2" spans="11:12" ht="12.75">
      <c r="K2" s="228"/>
      <c r="L2" s="212" t="s">
        <v>749</v>
      </c>
    </row>
    <row r="3" ht="12.75">
      <c r="L3" s="23" t="s">
        <v>750</v>
      </c>
    </row>
    <row r="4" spans="11:12" ht="12.75">
      <c r="K4" s="228"/>
      <c r="L4" s="212" t="s">
        <v>751</v>
      </c>
    </row>
    <row r="8" ht="12.75">
      <c r="N8" s="195"/>
    </row>
    <row r="9" spans="1:14" ht="18">
      <c r="A9" s="294" t="s">
        <v>732</v>
      </c>
      <c r="B9" s="294"/>
      <c r="C9" s="294"/>
      <c r="D9" s="294"/>
      <c r="E9" s="294"/>
      <c r="F9" s="294"/>
      <c r="G9" s="294"/>
      <c r="H9" s="294"/>
      <c r="I9" s="111"/>
      <c r="L9" s="228"/>
      <c r="N9" s="195"/>
    </row>
    <row r="10" spans="1:12" ht="46.5" customHeight="1">
      <c r="A10" s="285" t="s">
        <v>587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</row>
    <row r="11" spans="1:14" ht="18">
      <c r="A11" s="111" t="s">
        <v>588</v>
      </c>
      <c r="B11" s="113"/>
      <c r="C11" s="114"/>
      <c r="D11" s="114"/>
      <c r="E11" s="115"/>
      <c r="F11" s="112"/>
      <c r="G11" s="112"/>
      <c r="H11" s="112"/>
      <c r="I11" s="111"/>
      <c r="N11" s="229"/>
    </row>
    <row r="12" spans="1:14" ht="18">
      <c r="A12" s="111"/>
      <c r="B12" s="113"/>
      <c r="C12" s="114"/>
      <c r="D12" s="114"/>
      <c r="E12" s="116"/>
      <c r="F12" s="112"/>
      <c r="G12" s="295" t="s">
        <v>177</v>
      </c>
      <c r="H12" s="295"/>
      <c r="I12" s="111"/>
      <c r="N12" s="195"/>
    </row>
    <row r="13" spans="1:14" s="206" customFormat="1" ht="15.75" customHeight="1">
      <c r="A13" s="296" t="s">
        <v>547</v>
      </c>
      <c r="B13" s="297" t="s">
        <v>589</v>
      </c>
      <c r="C13" s="286" t="s">
        <v>170</v>
      </c>
      <c r="D13" s="288" t="s">
        <v>171</v>
      </c>
      <c r="E13" s="289" t="s">
        <v>590</v>
      </c>
      <c r="F13" s="290" t="s">
        <v>591</v>
      </c>
      <c r="G13" s="291" t="s">
        <v>733</v>
      </c>
      <c r="H13" s="293" t="s">
        <v>592</v>
      </c>
      <c r="I13" s="293"/>
      <c r="J13" s="282" t="s">
        <v>727</v>
      </c>
      <c r="K13" s="283"/>
      <c r="L13" s="283"/>
      <c r="M13" s="284"/>
      <c r="N13" s="211"/>
    </row>
    <row r="14" spans="1:15" s="206" customFormat="1" ht="51.75" customHeight="1">
      <c r="A14" s="296"/>
      <c r="B14" s="287"/>
      <c r="C14" s="287"/>
      <c r="D14" s="287"/>
      <c r="E14" s="289"/>
      <c r="F14" s="290"/>
      <c r="G14" s="292"/>
      <c r="H14" s="219" t="s">
        <v>163</v>
      </c>
      <c r="I14" s="219" t="s">
        <v>164</v>
      </c>
      <c r="J14" s="219" t="s">
        <v>723</v>
      </c>
      <c r="K14" s="219" t="s">
        <v>724</v>
      </c>
      <c r="L14" s="219" t="s">
        <v>725</v>
      </c>
      <c r="M14" s="219" t="s">
        <v>726</v>
      </c>
      <c r="N14" s="211"/>
      <c r="O14" s="217"/>
    </row>
    <row r="15" spans="1:16" s="206" customFormat="1" ht="15.75">
      <c r="A15" s="220">
        <v>1</v>
      </c>
      <c r="B15" s="220">
        <v>2</v>
      </c>
      <c r="C15" s="220">
        <v>3</v>
      </c>
      <c r="D15" s="220">
        <v>4</v>
      </c>
      <c r="E15" s="220">
        <v>5</v>
      </c>
      <c r="F15" s="221"/>
      <c r="G15" s="222">
        <v>6</v>
      </c>
      <c r="H15" s="222">
        <v>7</v>
      </c>
      <c r="I15" s="222">
        <v>8</v>
      </c>
      <c r="J15" s="222">
        <v>9</v>
      </c>
      <c r="K15" s="222">
        <v>10</v>
      </c>
      <c r="L15" s="222">
        <v>11</v>
      </c>
      <c r="M15" s="222">
        <v>12</v>
      </c>
      <c r="N15" s="211"/>
      <c r="O15" s="211"/>
      <c r="P15" s="211"/>
    </row>
    <row r="16" spans="1:15" s="206" customFormat="1" ht="57.75" customHeight="1">
      <c r="A16" s="213">
        <v>2000</v>
      </c>
      <c r="B16" s="214" t="s">
        <v>172</v>
      </c>
      <c r="C16" s="215" t="s">
        <v>173</v>
      </c>
      <c r="D16" s="216" t="s">
        <v>173</v>
      </c>
      <c r="E16" s="208" t="s">
        <v>593</v>
      </c>
      <c r="F16" s="205"/>
      <c r="G16" s="205">
        <f>G17+G124+G154+G210+G345+G390+G437+G511+G610+G680+G745</f>
        <v>3305397.9</v>
      </c>
      <c r="H16" s="205">
        <f aca="true" t="shared" si="0" ref="H16:M16">H17+H124+H154+H210+H345+H390+H437+H511+H610+H680+H745</f>
        <v>3188458.4</v>
      </c>
      <c r="I16" s="205">
        <f>I17+I124+I154+I210+I345+I390+I437+I511+I610+I680</f>
        <v>185183.5</v>
      </c>
      <c r="J16" s="205">
        <f t="shared" si="0"/>
        <v>894039.7000000001</v>
      </c>
      <c r="K16" s="205">
        <f t="shared" si="0"/>
        <v>1685541.6</v>
      </c>
      <c r="L16" s="205">
        <f t="shared" si="0"/>
        <v>2488769.8</v>
      </c>
      <c r="M16" s="205">
        <f t="shared" si="0"/>
        <v>3289397.9</v>
      </c>
      <c r="N16" s="211"/>
      <c r="O16" s="211"/>
    </row>
    <row r="17" spans="1:16" s="206" customFormat="1" ht="55.5" customHeight="1">
      <c r="A17" s="209">
        <v>2100</v>
      </c>
      <c r="B17" s="201" t="s">
        <v>584</v>
      </c>
      <c r="C17" s="202">
        <v>0</v>
      </c>
      <c r="D17" s="202">
        <v>0</v>
      </c>
      <c r="E17" s="208" t="s">
        <v>594</v>
      </c>
      <c r="F17" s="205"/>
      <c r="G17" s="205">
        <f aca="true" t="shared" si="1" ref="G17:M17">G19+G56+G66+G85+G91+G98+G108+G114</f>
        <v>973347.7000000001</v>
      </c>
      <c r="H17" s="205">
        <f t="shared" si="1"/>
        <v>897848.8</v>
      </c>
      <c r="I17" s="205">
        <f t="shared" si="1"/>
        <v>75498.9</v>
      </c>
      <c r="J17" s="205">
        <f t="shared" si="1"/>
        <v>292594.05</v>
      </c>
      <c r="K17" s="205">
        <f t="shared" si="1"/>
        <v>519428.7</v>
      </c>
      <c r="L17" s="205">
        <f t="shared" si="1"/>
        <v>746763.2500000001</v>
      </c>
      <c r="M17" s="205">
        <f t="shared" si="1"/>
        <v>973347.7000000001</v>
      </c>
      <c r="N17" s="211"/>
      <c r="O17" s="217"/>
      <c r="P17" s="211"/>
    </row>
    <row r="18" spans="1:15" ht="14.25">
      <c r="A18" s="134"/>
      <c r="B18" s="133"/>
      <c r="C18" s="117"/>
      <c r="D18" s="117"/>
      <c r="E18" s="119" t="s">
        <v>509</v>
      </c>
      <c r="F18" s="130"/>
      <c r="G18" s="130"/>
      <c r="H18" s="130"/>
      <c r="I18" s="130"/>
      <c r="J18" s="142"/>
      <c r="K18" s="143"/>
      <c r="L18" s="143"/>
      <c r="M18" s="142"/>
      <c r="N18" s="195"/>
      <c r="O18" s="195"/>
    </row>
    <row r="19" spans="1:15" s="206" customFormat="1" ht="51" customHeight="1">
      <c r="A19" s="200">
        <v>2110</v>
      </c>
      <c r="B19" s="201" t="s">
        <v>584</v>
      </c>
      <c r="C19" s="202">
        <v>1</v>
      </c>
      <c r="D19" s="202">
        <v>0</v>
      </c>
      <c r="E19" s="203" t="s">
        <v>380</v>
      </c>
      <c r="F19" s="205"/>
      <c r="G19" s="205">
        <f aca="true" t="shared" si="2" ref="G19:M19">G21+G48+G52</f>
        <v>936248.8</v>
      </c>
      <c r="H19" s="205">
        <f t="shared" si="2"/>
        <v>873749.9</v>
      </c>
      <c r="I19" s="205">
        <f t="shared" si="2"/>
        <v>62498.9</v>
      </c>
      <c r="J19" s="205">
        <f t="shared" si="2"/>
        <v>283319.325</v>
      </c>
      <c r="K19" s="205">
        <f t="shared" si="2"/>
        <v>500879.15</v>
      </c>
      <c r="L19" s="205">
        <f>L21+L48+L52</f>
        <v>715938.9750000001</v>
      </c>
      <c r="M19" s="205">
        <f t="shared" si="2"/>
        <v>936248.8</v>
      </c>
      <c r="N19" s="211"/>
      <c r="O19" s="211"/>
    </row>
    <row r="20" spans="1:15" ht="14.25">
      <c r="A20" s="134"/>
      <c r="B20" s="133"/>
      <c r="C20" s="117"/>
      <c r="D20" s="117"/>
      <c r="E20" s="119" t="s">
        <v>510</v>
      </c>
      <c r="F20" s="130"/>
      <c r="G20" s="130"/>
      <c r="H20" s="130"/>
      <c r="I20" s="130"/>
      <c r="J20" s="130"/>
      <c r="K20" s="130"/>
      <c r="L20" s="130"/>
      <c r="M20" s="130"/>
      <c r="O20" s="195"/>
    </row>
    <row r="21" spans="1:14" s="206" customFormat="1" ht="27.75" customHeight="1">
      <c r="A21" s="200">
        <v>2111</v>
      </c>
      <c r="B21" s="201" t="s">
        <v>584</v>
      </c>
      <c r="C21" s="202">
        <v>1</v>
      </c>
      <c r="D21" s="202">
        <v>1</v>
      </c>
      <c r="E21" s="218" t="s">
        <v>381</v>
      </c>
      <c r="F21" s="205"/>
      <c r="G21" s="205">
        <f>G22+G23+G24+G25+G26+G27+G28+G30+G32+G33+G34+G35+G36+G37+G38+G39+G40+G41+G42+G43+G44++G45+G46+G47+G31+G29</f>
        <v>936248.8</v>
      </c>
      <c r="H21" s="205">
        <f>H22+H23+H24+H25+H26+H27+H28+H30+H31+H32+H33+H34+H35+H36+H37+H38+H39+H40+H41+H29</f>
        <v>873749.9</v>
      </c>
      <c r="I21" s="205">
        <f>I42+I43+I44+I45+I46+I47</f>
        <v>62498.9</v>
      </c>
      <c r="J21" s="205">
        <f>J22+J24+J25+J26+J27+J28+J29+J30+J31+J32+J33+J34+J35+J36+J37+J38+J39+J40+J41+J42+J43+J44+J45</f>
        <v>283319.325</v>
      </c>
      <c r="K21" s="205">
        <f>K22+K24+K25+K26+K27+K28+K29+K30+K31+K32+K33+K34+K35+K36+K37+K38+K39+K40+K41+K42+K43+K44+K45</f>
        <v>500879.15</v>
      </c>
      <c r="L21" s="205">
        <f>L22+L24+L25+L26+L27+L28+L29+L30+L31+L32+L33+L34+L35+L36+L37+L38+L39+L40+L41+L42+L43+L44+L45</f>
        <v>715938.9750000001</v>
      </c>
      <c r="M21" s="205">
        <f>M22+M24+M25+M26+M27+M28+M29+M30+M31+M32+M33+M34+M35+M36+M37+M38+M39+M40+M41+M42+M43+M44+M45</f>
        <v>936248.8</v>
      </c>
      <c r="N21" s="211"/>
    </row>
    <row r="22" spans="1:14" ht="24.75" customHeight="1">
      <c r="A22" s="134"/>
      <c r="B22" s="133"/>
      <c r="C22" s="117"/>
      <c r="D22" s="117"/>
      <c r="E22" s="121" t="s">
        <v>677</v>
      </c>
      <c r="F22" s="129">
        <v>4111</v>
      </c>
      <c r="G22" s="130">
        <f>742643.6</f>
        <v>742643.6</v>
      </c>
      <c r="H22" s="130">
        <f>G22</f>
        <v>742643.6</v>
      </c>
      <c r="I22" s="130"/>
      <c r="J22" s="130">
        <f>G22/4</f>
        <v>185660.9</v>
      </c>
      <c r="K22" s="130">
        <v>371321.8</v>
      </c>
      <c r="L22" s="130">
        <v>556982.7</v>
      </c>
      <c r="M22" s="130">
        <f>J22*4</f>
        <v>742643.6</v>
      </c>
      <c r="N22" s="237"/>
    </row>
    <row r="23" spans="1:13" ht="14.25" hidden="1">
      <c r="A23" s="132"/>
      <c r="B23" s="133"/>
      <c r="C23" s="117"/>
      <c r="D23" s="117"/>
      <c r="E23" s="122" t="s">
        <v>595</v>
      </c>
      <c r="F23" s="129">
        <v>4112</v>
      </c>
      <c r="G23" s="130"/>
      <c r="H23" s="130"/>
      <c r="I23" s="130"/>
      <c r="J23" s="130">
        <f aca="true" t="shared" si="3" ref="J23:J40">G23/4</f>
        <v>0</v>
      </c>
      <c r="K23" s="130">
        <f aca="true" t="shared" si="4" ref="K23:K40">J23*2</f>
        <v>0</v>
      </c>
      <c r="L23" s="130">
        <f aca="true" t="shared" si="5" ref="L23:L40">J23*3</f>
        <v>0</v>
      </c>
      <c r="M23" s="130">
        <f aca="true" t="shared" si="6" ref="M23:M40">J23*4</f>
        <v>0</v>
      </c>
    </row>
    <row r="24" spans="1:13" ht="14.25">
      <c r="A24" s="132"/>
      <c r="B24" s="133"/>
      <c r="C24" s="117"/>
      <c r="D24" s="117"/>
      <c r="E24" s="119" t="s">
        <v>596</v>
      </c>
      <c r="F24" s="129">
        <v>4212</v>
      </c>
      <c r="G24" s="130">
        <v>22048.9</v>
      </c>
      <c r="H24" s="130">
        <f aca="true" t="shared" si="7" ref="H24:H40">G24</f>
        <v>22048.9</v>
      </c>
      <c r="I24" s="130"/>
      <c r="J24" s="130">
        <f t="shared" si="3"/>
        <v>5512.225</v>
      </c>
      <c r="K24" s="130">
        <f t="shared" si="4"/>
        <v>11024.45</v>
      </c>
      <c r="L24" s="130">
        <f t="shared" si="5"/>
        <v>16536.675000000003</v>
      </c>
      <c r="M24" s="130">
        <f t="shared" si="6"/>
        <v>22048.9</v>
      </c>
    </row>
    <row r="25" spans="1:13" ht="19.5" customHeight="1">
      <c r="A25" s="132"/>
      <c r="B25" s="133"/>
      <c r="C25" s="117"/>
      <c r="D25" s="117"/>
      <c r="E25" s="119" t="s">
        <v>597</v>
      </c>
      <c r="F25" s="129">
        <v>4213</v>
      </c>
      <c r="G25" s="130">
        <v>543.4</v>
      </c>
      <c r="H25" s="130">
        <f t="shared" si="7"/>
        <v>543.4</v>
      </c>
      <c r="I25" s="130"/>
      <c r="J25" s="130">
        <f t="shared" si="3"/>
        <v>135.85</v>
      </c>
      <c r="K25" s="130">
        <f t="shared" si="4"/>
        <v>271.7</v>
      </c>
      <c r="L25" s="130">
        <f t="shared" si="5"/>
        <v>407.54999999999995</v>
      </c>
      <c r="M25" s="130">
        <f t="shared" si="6"/>
        <v>543.4</v>
      </c>
    </row>
    <row r="26" spans="1:13" ht="17.25" customHeight="1">
      <c r="A26" s="132"/>
      <c r="B26" s="133"/>
      <c r="C26" s="117"/>
      <c r="D26" s="117"/>
      <c r="E26" s="119" t="s">
        <v>598</v>
      </c>
      <c r="F26" s="129">
        <v>4214</v>
      </c>
      <c r="G26" s="130">
        <v>10369.4</v>
      </c>
      <c r="H26" s="130">
        <f t="shared" si="7"/>
        <v>10369.4</v>
      </c>
      <c r="I26" s="130"/>
      <c r="J26" s="130">
        <f t="shared" si="3"/>
        <v>2592.35</v>
      </c>
      <c r="K26" s="130">
        <f t="shared" si="4"/>
        <v>5184.7</v>
      </c>
      <c r="L26" s="130">
        <f t="shared" si="5"/>
        <v>7777.049999999999</v>
      </c>
      <c r="M26" s="130">
        <f t="shared" si="6"/>
        <v>10369.4</v>
      </c>
    </row>
    <row r="27" spans="1:13" ht="15" customHeight="1">
      <c r="A27" s="132"/>
      <c r="B27" s="133"/>
      <c r="C27" s="117"/>
      <c r="D27" s="117"/>
      <c r="E27" s="119" t="s">
        <v>599</v>
      </c>
      <c r="F27" s="129">
        <v>4215</v>
      </c>
      <c r="G27" s="130">
        <v>2602</v>
      </c>
      <c r="H27" s="130">
        <f t="shared" si="7"/>
        <v>2602</v>
      </c>
      <c r="I27" s="130"/>
      <c r="J27" s="130">
        <f t="shared" si="3"/>
        <v>650.5</v>
      </c>
      <c r="K27" s="130">
        <f t="shared" si="4"/>
        <v>1301</v>
      </c>
      <c r="L27" s="130">
        <f t="shared" si="5"/>
        <v>1951.5</v>
      </c>
      <c r="M27" s="130">
        <f t="shared" si="6"/>
        <v>2602</v>
      </c>
    </row>
    <row r="28" spans="1:13" ht="16.5" customHeight="1">
      <c r="A28" s="132"/>
      <c r="B28" s="133"/>
      <c r="C28" s="117"/>
      <c r="D28" s="117"/>
      <c r="E28" s="119" t="s">
        <v>600</v>
      </c>
      <c r="F28" s="129">
        <v>4216</v>
      </c>
      <c r="G28" s="130">
        <v>2760</v>
      </c>
      <c r="H28" s="130">
        <f t="shared" si="7"/>
        <v>2760</v>
      </c>
      <c r="I28" s="130"/>
      <c r="J28" s="130">
        <f t="shared" si="3"/>
        <v>690</v>
      </c>
      <c r="K28" s="130">
        <f t="shared" si="4"/>
        <v>1380</v>
      </c>
      <c r="L28" s="130">
        <f t="shared" si="5"/>
        <v>2070</v>
      </c>
      <c r="M28" s="130">
        <f t="shared" si="6"/>
        <v>2760</v>
      </c>
    </row>
    <row r="29" spans="1:13" ht="14.25">
      <c r="A29" s="132"/>
      <c r="B29" s="133"/>
      <c r="C29" s="117"/>
      <c r="D29" s="117"/>
      <c r="E29" s="119" t="s">
        <v>678</v>
      </c>
      <c r="F29" s="129">
        <v>4217</v>
      </c>
      <c r="G29" s="130">
        <v>9360</v>
      </c>
      <c r="H29" s="130">
        <f t="shared" si="7"/>
        <v>9360</v>
      </c>
      <c r="I29" s="130"/>
      <c r="J29" s="130">
        <f t="shared" si="3"/>
        <v>2340</v>
      </c>
      <c r="K29" s="130">
        <f t="shared" si="4"/>
        <v>4680</v>
      </c>
      <c r="L29" s="130">
        <f t="shared" si="5"/>
        <v>7020</v>
      </c>
      <c r="M29" s="130">
        <f t="shared" si="6"/>
        <v>9360</v>
      </c>
    </row>
    <row r="30" spans="1:13" ht="21.75" customHeight="1">
      <c r="A30" s="132"/>
      <c r="B30" s="133"/>
      <c r="C30" s="117"/>
      <c r="D30" s="117"/>
      <c r="E30" s="119" t="s">
        <v>601</v>
      </c>
      <c r="F30" s="129">
        <v>4221</v>
      </c>
      <c r="G30" s="130">
        <v>1760</v>
      </c>
      <c r="H30" s="130">
        <f t="shared" si="7"/>
        <v>1760</v>
      </c>
      <c r="I30" s="130"/>
      <c r="J30" s="130">
        <f t="shared" si="3"/>
        <v>440</v>
      </c>
      <c r="K30" s="130">
        <f t="shared" si="4"/>
        <v>880</v>
      </c>
      <c r="L30" s="130">
        <f t="shared" si="5"/>
        <v>1320</v>
      </c>
      <c r="M30" s="130">
        <f t="shared" si="6"/>
        <v>1760</v>
      </c>
    </row>
    <row r="31" spans="1:13" ht="17.25" customHeight="1">
      <c r="A31" s="132"/>
      <c r="B31" s="133"/>
      <c r="C31" s="117"/>
      <c r="D31" s="117"/>
      <c r="E31" s="119" t="s">
        <v>679</v>
      </c>
      <c r="F31" s="129">
        <v>4222</v>
      </c>
      <c r="G31" s="130">
        <v>6000</v>
      </c>
      <c r="H31" s="130">
        <f t="shared" si="7"/>
        <v>6000</v>
      </c>
      <c r="I31" s="130"/>
      <c r="J31" s="130">
        <f t="shared" si="3"/>
        <v>1500</v>
      </c>
      <c r="K31" s="130">
        <f t="shared" si="4"/>
        <v>3000</v>
      </c>
      <c r="L31" s="130">
        <v>4000</v>
      </c>
      <c r="M31" s="130">
        <f t="shared" si="6"/>
        <v>6000</v>
      </c>
    </row>
    <row r="32" spans="1:13" ht="21" customHeight="1">
      <c r="A32" s="132"/>
      <c r="B32" s="133"/>
      <c r="C32" s="117"/>
      <c r="D32" s="117"/>
      <c r="E32" s="119" t="s">
        <v>602</v>
      </c>
      <c r="F32" s="129">
        <v>4234</v>
      </c>
      <c r="G32" s="130">
        <v>9140</v>
      </c>
      <c r="H32" s="130">
        <f t="shared" si="7"/>
        <v>9140</v>
      </c>
      <c r="I32" s="130"/>
      <c r="J32" s="130">
        <f t="shared" si="3"/>
        <v>2285</v>
      </c>
      <c r="K32" s="130">
        <f t="shared" si="4"/>
        <v>4570</v>
      </c>
      <c r="L32" s="130">
        <f t="shared" si="5"/>
        <v>6855</v>
      </c>
      <c r="M32" s="130">
        <f t="shared" si="6"/>
        <v>9140</v>
      </c>
    </row>
    <row r="33" spans="1:13" ht="18" customHeight="1">
      <c r="A33" s="132"/>
      <c r="B33" s="133"/>
      <c r="C33" s="117"/>
      <c r="D33" s="117"/>
      <c r="E33" s="119" t="s">
        <v>603</v>
      </c>
      <c r="F33" s="129">
        <v>4237</v>
      </c>
      <c r="G33" s="130">
        <v>13800</v>
      </c>
      <c r="H33" s="130">
        <f t="shared" si="7"/>
        <v>13800</v>
      </c>
      <c r="I33" s="130"/>
      <c r="J33" s="130">
        <f t="shared" si="3"/>
        <v>3450</v>
      </c>
      <c r="K33" s="130">
        <f t="shared" si="4"/>
        <v>6900</v>
      </c>
      <c r="L33" s="130">
        <v>8350</v>
      </c>
      <c r="M33" s="130">
        <f t="shared" si="6"/>
        <v>13800</v>
      </c>
    </row>
    <row r="34" spans="1:13" ht="19.5" customHeight="1">
      <c r="A34" s="132"/>
      <c r="B34" s="133"/>
      <c r="C34" s="117"/>
      <c r="D34" s="117"/>
      <c r="E34" s="119" t="s">
        <v>617</v>
      </c>
      <c r="F34" s="129">
        <v>4239</v>
      </c>
      <c r="G34" s="130">
        <v>5738.5</v>
      </c>
      <c r="H34" s="130">
        <f t="shared" si="7"/>
        <v>5738.5</v>
      </c>
      <c r="I34" s="130"/>
      <c r="J34" s="130">
        <f t="shared" si="3"/>
        <v>1434.625</v>
      </c>
      <c r="K34" s="130">
        <f t="shared" si="4"/>
        <v>2869.25</v>
      </c>
      <c r="L34" s="130">
        <f t="shared" si="5"/>
        <v>4303.875</v>
      </c>
      <c r="M34" s="130">
        <f t="shared" si="6"/>
        <v>5738.5</v>
      </c>
    </row>
    <row r="35" spans="1:13" ht="22.5" customHeight="1">
      <c r="A35" s="132"/>
      <c r="B35" s="133"/>
      <c r="C35" s="117"/>
      <c r="D35" s="117"/>
      <c r="E35" s="119" t="s">
        <v>604</v>
      </c>
      <c r="F35" s="129">
        <v>4241</v>
      </c>
      <c r="G35" s="130">
        <v>4000</v>
      </c>
      <c r="H35" s="130">
        <f t="shared" si="7"/>
        <v>4000</v>
      </c>
      <c r="I35" s="130"/>
      <c r="J35" s="130">
        <f t="shared" si="3"/>
        <v>1000</v>
      </c>
      <c r="K35" s="130">
        <f t="shared" si="4"/>
        <v>2000</v>
      </c>
      <c r="L35" s="130">
        <f t="shared" si="5"/>
        <v>3000</v>
      </c>
      <c r="M35" s="130">
        <f t="shared" si="6"/>
        <v>4000</v>
      </c>
    </row>
    <row r="36" spans="1:13" ht="21.75" customHeight="1">
      <c r="A36" s="137"/>
      <c r="B36" s="133"/>
      <c r="C36" s="117"/>
      <c r="D36" s="117"/>
      <c r="E36" s="119" t="s">
        <v>605</v>
      </c>
      <c r="F36" s="129">
        <v>4252</v>
      </c>
      <c r="G36" s="130">
        <v>2395</v>
      </c>
      <c r="H36" s="130">
        <f t="shared" si="7"/>
        <v>2395</v>
      </c>
      <c r="I36" s="130"/>
      <c r="J36" s="130">
        <f t="shared" si="3"/>
        <v>598.75</v>
      </c>
      <c r="K36" s="130">
        <f t="shared" si="4"/>
        <v>1197.5</v>
      </c>
      <c r="L36" s="130">
        <f t="shared" si="5"/>
        <v>1796.25</v>
      </c>
      <c r="M36" s="130">
        <f t="shared" si="6"/>
        <v>2395</v>
      </c>
    </row>
    <row r="37" spans="1:13" ht="21" customHeight="1">
      <c r="A37" s="132"/>
      <c r="B37" s="133"/>
      <c r="C37" s="117"/>
      <c r="D37" s="117"/>
      <c r="E37" s="119" t="s">
        <v>680</v>
      </c>
      <c r="F37" s="129">
        <v>4261</v>
      </c>
      <c r="G37" s="130">
        <v>9260</v>
      </c>
      <c r="H37" s="130">
        <f t="shared" si="7"/>
        <v>9260</v>
      </c>
      <c r="I37" s="130"/>
      <c r="J37" s="130">
        <f t="shared" si="3"/>
        <v>2315</v>
      </c>
      <c r="K37" s="130">
        <f t="shared" si="4"/>
        <v>4630</v>
      </c>
      <c r="L37" s="130">
        <f t="shared" si="5"/>
        <v>6945</v>
      </c>
      <c r="M37" s="130">
        <f t="shared" si="6"/>
        <v>9260</v>
      </c>
    </row>
    <row r="38" spans="1:13" ht="18" customHeight="1">
      <c r="A38" s="138"/>
      <c r="B38" s="139"/>
      <c r="C38" s="140"/>
      <c r="D38" s="140"/>
      <c r="E38" s="119" t="s">
        <v>606</v>
      </c>
      <c r="F38" s="129">
        <v>4264</v>
      </c>
      <c r="G38" s="130">
        <v>21907.4</v>
      </c>
      <c r="H38" s="130">
        <f t="shared" si="7"/>
        <v>21907.4</v>
      </c>
      <c r="I38" s="130"/>
      <c r="J38" s="130">
        <f t="shared" si="3"/>
        <v>5476.85</v>
      </c>
      <c r="K38" s="130">
        <f t="shared" si="4"/>
        <v>10953.7</v>
      </c>
      <c r="L38" s="130">
        <f t="shared" si="5"/>
        <v>16430.550000000003</v>
      </c>
      <c r="M38" s="130">
        <f t="shared" si="6"/>
        <v>21907.4</v>
      </c>
    </row>
    <row r="39" spans="1:13" ht="18" customHeight="1">
      <c r="A39" s="132"/>
      <c r="B39" s="133"/>
      <c r="C39" s="117"/>
      <c r="D39" s="117"/>
      <c r="E39" s="119" t="s">
        <v>607</v>
      </c>
      <c r="F39" s="129">
        <v>4269</v>
      </c>
      <c r="G39" s="130">
        <v>3378.5</v>
      </c>
      <c r="H39" s="130">
        <f t="shared" si="7"/>
        <v>3378.5</v>
      </c>
      <c r="I39" s="130"/>
      <c r="J39" s="130">
        <f t="shared" si="3"/>
        <v>844.625</v>
      </c>
      <c r="K39" s="130">
        <f t="shared" si="4"/>
        <v>1689.25</v>
      </c>
      <c r="L39" s="130">
        <f t="shared" si="5"/>
        <v>2533.875</v>
      </c>
      <c r="M39" s="130">
        <f t="shared" si="6"/>
        <v>3378.5</v>
      </c>
    </row>
    <row r="40" spans="1:13" ht="22.5" customHeight="1">
      <c r="A40" s="134"/>
      <c r="B40" s="133"/>
      <c r="C40" s="117"/>
      <c r="D40" s="117"/>
      <c r="E40" s="119" t="s">
        <v>608</v>
      </c>
      <c r="F40" s="129">
        <v>4823</v>
      </c>
      <c r="G40" s="130">
        <v>2532.6</v>
      </c>
      <c r="H40" s="130">
        <f t="shared" si="7"/>
        <v>2532.6</v>
      </c>
      <c r="I40" s="130"/>
      <c r="J40" s="130">
        <f t="shared" si="3"/>
        <v>633.15</v>
      </c>
      <c r="K40" s="130">
        <f t="shared" si="4"/>
        <v>1266.3</v>
      </c>
      <c r="L40" s="130">
        <f t="shared" si="5"/>
        <v>1899.4499999999998</v>
      </c>
      <c r="M40" s="130">
        <f t="shared" si="6"/>
        <v>2532.6</v>
      </c>
    </row>
    <row r="41" spans="1:13" ht="23.25" customHeight="1">
      <c r="A41" s="134"/>
      <c r="B41" s="133"/>
      <c r="C41" s="117"/>
      <c r="D41" s="117"/>
      <c r="E41" s="119" t="s">
        <v>609</v>
      </c>
      <c r="F41" s="129">
        <v>4861</v>
      </c>
      <c r="G41" s="130">
        <v>3510.6</v>
      </c>
      <c r="H41" s="130">
        <f>G41</f>
        <v>3510.6</v>
      </c>
      <c r="I41" s="130"/>
      <c r="J41" s="130">
        <v>3510.6</v>
      </c>
      <c r="K41" s="130">
        <v>3510.6</v>
      </c>
      <c r="L41" s="130">
        <v>3510.6</v>
      </c>
      <c r="M41" s="130">
        <v>3510.6</v>
      </c>
    </row>
    <row r="42" spans="1:13" ht="24.75" customHeight="1">
      <c r="A42" s="134"/>
      <c r="B42" s="133"/>
      <c r="C42" s="117"/>
      <c r="D42" s="117"/>
      <c r="E42" s="119" t="s">
        <v>681</v>
      </c>
      <c r="F42" s="129">
        <v>5111</v>
      </c>
      <c r="G42" s="130">
        <v>4000</v>
      </c>
      <c r="H42" s="130"/>
      <c r="I42" s="130">
        <f>G42</f>
        <v>4000</v>
      </c>
      <c r="J42" s="130">
        <v>4000</v>
      </c>
      <c r="K42" s="130">
        <v>4000</v>
      </c>
      <c r="L42" s="130">
        <v>4000</v>
      </c>
      <c r="M42" s="130">
        <v>4000</v>
      </c>
    </row>
    <row r="43" spans="1:14" ht="27" customHeight="1">
      <c r="A43" s="134"/>
      <c r="B43" s="133"/>
      <c r="C43" s="117"/>
      <c r="D43" s="117"/>
      <c r="E43" s="42" t="s">
        <v>534</v>
      </c>
      <c r="F43" s="129">
        <v>5113</v>
      </c>
      <c r="G43" s="130">
        <v>41498.9</v>
      </c>
      <c r="H43" s="130"/>
      <c r="I43" s="130">
        <f>G43</f>
        <v>41498.9</v>
      </c>
      <c r="J43" s="130">
        <v>41498.9</v>
      </c>
      <c r="K43" s="130">
        <v>41498.9</v>
      </c>
      <c r="L43" s="130">
        <v>41498.9</v>
      </c>
      <c r="M43" s="130">
        <v>41498.9</v>
      </c>
      <c r="N43" s="195"/>
    </row>
    <row r="44" spans="1:13" ht="18" customHeight="1">
      <c r="A44" s="134"/>
      <c r="B44" s="133"/>
      <c r="C44" s="117"/>
      <c r="D44" s="117"/>
      <c r="E44" s="119" t="s">
        <v>610</v>
      </c>
      <c r="F44" s="129">
        <v>5121</v>
      </c>
      <c r="G44" s="130">
        <v>9000</v>
      </c>
      <c r="H44" s="130"/>
      <c r="I44" s="130">
        <v>9000</v>
      </c>
      <c r="J44" s="130">
        <v>8750</v>
      </c>
      <c r="K44" s="130">
        <v>8750</v>
      </c>
      <c r="L44" s="130">
        <v>8750</v>
      </c>
      <c r="M44" s="130">
        <v>9000</v>
      </c>
    </row>
    <row r="45" spans="1:13" ht="18.75" customHeight="1">
      <c r="A45" s="134"/>
      <c r="B45" s="133"/>
      <c r="C45" s="117"/>
      <c r="D45" s="117"/>
      <c r="E45" s="119" t="s">
        <v>611</v>
      </c>
      <c r="F45" s="129">
        <v>5122</v>
      </c>
      <c r="G45" s="130">
        <v>8000</v>
      </c>
      <c r="H45" s="130"/>
      <c r="I45" s="130">
        <f>G45</f>
        <v>8000</v>
      </c>
      <c r="J45" s="130">
        <v>8000</v>
      </c>
      <c r="K45" s="130">
        <v>8000</v>
      </c>
      <c r="L45" s="130">
        <v>8000</v>
      </c>
      <c r="M45" s="130">
        <v>8000</v>
      </c>
    </row>
    <row r="46" spans="1:13" ht="17.25" customHeight="1" hidden="1">
      <c r="A46" s="134"/>
      <c r="B46" s="133"/>
      <c r="C46" s="117"/>
      <c r="D46" s="117"/>
      <c r="E46" s="119" t="s">
        <v>682</v>
      </c>
      <c r="F46" s="129">
        <v>5132</v>
      </c>
      <c r="G46" s="130"/>
      <c r="H46" s="130"/>
      <c r="I46" s="130"/>
      <c r="J46" s="142"/>
      <c r="K46" s="142"/>
      <c r="L46" s="142"/>
      <c r="M46" s="142"/>
    </row>
    <row r="47" spans="1:13" ht="21.75" customHeight="1" hidden="1">
      <c r="A47" s="134"/>
      <c r="B47" s="133"/>
      <c r="C47" s="117"/>
      <c r="D47" s="117"/>
      <c r="E47" s="119" t="s">
        <v>612</v>
      </c>
      <c r="F47" s="129">
        <v>5129</v>
      </c>
      <c r="G47" s="130"/>
      <c r="H47" s="130"/>
      <c r="I47" s="130"/>
      <c r="J47" s="142"/>
      <c r="K47" s="142"/>
      <c r="L47" s="142"/>
      <c r="M47" s="142"/>
    </row>
    <row r="48" spans="1:13" ht="33" customHeight="1">
      <c r="A48" s="134">
        <v>2112</v>
      </c>
      <c r="B48" s="133" t="s">
        <v>584</v>
      </c>
      <c r="C48" s="117">
        <v>1</v>
      </c>
      <c r="D48" s="117">
        <v>2</v>
      </c>
      <c r="E48" s="119" t="s">
        <v>174</v>
      </c>
      <c r="F48" s="129"/>
      <c r="G48" s="130"/>
      <c r="H48" s="130"/>
      <c r="I48" s="130"/>
      <c r="J48" s="142"/>
      <c r="K48" s="142"/>
      <c r="L48" s="142"/>
      <c r="M48" s="142"/>
    </row>
    <row r="49" spans="1:13" ht="40.5" customHeight="1">
      <c r="A49" s="134"/>
      <c r="B49" s="133"/>
      <c r="C49" s="117"/>
      <c r="D49" s="117"/>
      <c r="E49" s="119" t="s">
        <v>613</v>
      </c>
      <c r="F49" s="129"/>
      <c r="G49" s="130"/>
      <c r="H49" s="130"/>
      <c r="I49" s="130"/>
      <c r="J49" s="142"/>
      <c r="K49" s="142"/>
      <c r="L49" s="142"/>
      <c r="M49" s="142"/>
    </row>
    <row r="50" spans="1:13" ht="27.75" customHeight="1" hidden="1">
      <c r="A50" s="134"/>
      <c r="B50" s="133"/>
      <c r="C50" s="117"/>
      <c r="D50" s="117"/>
      <c r="E50" s="119" t="s">
        <v>614</v>
      </c>
      <c r="F50" s="129"/>
      <c r="G50" s="130"/>
      <c r="H50" s="130"/>
      <c r="I50" s="130"/>
      <c r="J50" s="142"/>
      <c r="K50" s="142"/>
      <c r="L50" s="142"/>
      <c r="M50" s="142"/>
    </row>
    <row r="51" spans="1:13" ht="22.5" customHeight="1" hidden="1">
      <c r="A51" s="134"/>
      <c r="B51" s="133"/>
      <c r="C51" s="117"/>
      <c r="D51" s="117"/>
      <c r="E51" s="119" t="s">
        <v>614</v>
      </c>
      <c r="F51" s="129"/>
      <c r="G51" s="130"/>
      <c r="H51" s="130"/>
      <c r="I51" s="130"/>
      <c r="J51" s="142"/>
      <c r="K51" s="142"/>
      <c r="L51" s="142"/>
      <c r="M51" s="142"/>
    </row>
    <row r="52" spans="1:13" ht="19.5" customHeight="1">
      <c r="A52" s="134">
        <v>2113</v>
      </c>
      <c r="B52" s="133" t="s">
        <v>584</v>
      </c>
      <c r="C52" s="117">
        <v>1</v>
      </c>
      <c r="D52" s="117">
        <v>3</v>
      </c>
      <c r="E52" s="119" t="s">
        <v>175</v>
      </c>
      <c r="F52" s="129"/>
      <c r="G52" s="130"/>
      <c r="H52" s="130"/>
      <c r="I52" s="130"/>
      <c r="J52" s="142"/>
      <c r="K52" s="142"/>
      <c r="L52" s="142"/>
      <c r="M52" s="142"/>
    </row>
    <row r="53" spans="1:13" ht="41.25" customHeight="1">
      <c r="A53" s="134"/>
      <c r="B53" s="133"/>
      <c r="C53" s="117"/>
      <c r="D53" s="117"/>
      <c r="E53" s="119" t="s">
        <v>613</v>
      </c>
      <c r="F53" s="129"/>
      <c r="G53" s="130"/>
      <c r="H53" s="130"/>
      <c r="I53" s="130"/>
      <c r="J53" s="142"/>
      <c r="K53" s="142"/>
      <c r="L53" s="142"/>
      <c r="M53" s="142"/>
    </row>
    <row r="54" spans="1:13" ht="0.75" customHeight="1">
      <c r="A54" s="134"/>
      <c r="B54" s="133"/>
      <c r="C54" s="117"/>
      <c r="D54" s="117"/>
      <c r="E54" s="119" t="s">
        <v>614</v>
      </c>
      <c r="F54" s="129"/>
      <c r="G54" s="130"/>
      <c r="H54" s="130"/>
      <c r="I54" s="130"/>
      <c r="J54" s="142"/>
      <c r="K54" s="142"/>
      <c r="L54" s="142"/>
      <c r="M54" s="142"/>
    </row>
    <row r="55" spans="1:13" ht="20.25" customHeight="1" hidden="1">
      <c r="A55" s="134"/>
      <c r="B55" s="133"/>
      <c r="C55" s="117"/>
      <c r="D55" s="117"/>
      <c r="E55" s="119" t="s">
        <v>614</v>
      </c>
      <c r="F55" s="129"/>
      <c r="G55" s="130"/>
      <c r="H55" s="130"/>
      <c r="I55" s="130"/>
      <c r="J55" s="142"/>
      <c r="K55" s="142"/>
      <c r="L55" s="142"/>
      <c r="M55" s="142"/>
    </row>
    <row r="56" spans="1:13" s="206" customFormat="1" ht="18" customHeight="1">
      <c r="A56" s="200">
        <v>2120</v>
      </c>
      <c r="B56" s="201" t="s">
        <v>584</v>
      </c>
      <c r="C56" s="202">
        <v>2</v>
      </c>
      <c r="D56" s="202">
        <v>0</v>
      </c>
      <c r="E56" s="203" t="s">
        <v>176</v>
      </c>
      <c r="F56" s="204"/>
      <c r="G56" s="205"/>
      <c r="H56" s="205"/>
      <c r="I56" s="205"/>
      <c r="J56" s="210"/>
      <c r="K56" s="210"/>
      <c r="L56" s="210"/>
      <c r="M56" s="210"/>
    </row>
    <row r="57" spans="1:13" ht="14.25">
      <c r="A57" s="134"/>
      <c r="B57" s="133"/>
      <c r="C57" s="117"/>
      <c r="D57" s="117"/>
      <c r="E57" s="119" t="s">
        <v>510</v>
      </c>
      <c r="F57" s="129"/>
      <c r="G57" s="130"/>
      <c r="H57" s="130"/>
      <c r="I57" s="130"/>
      <c r="J57" s="142"/>
      <c r="K57" s="142"/>
      <c r="L57" s="142"/>
      <c r="M57" s="142"/>
    </row>
    <row r="58" spans="1:13" ht="19.5" customHeight="1">
      <c r="A58" s="134">
        <v>2121</v>
      </c>
      <c r="B58" s="133" t="s">
        <v>584</v>
      </c>
      <c r="C58" s="117">
        <v>2</v>
      </c>
      <c r="D58" s="117">
        <v>1</v>
      </c>
      <c r="E58" s="120" t="s">
        <v>382</v>
      </c>
      <c r="F58" s="129"/>
      <c r="G58" s="130"/>
      <c r="H58" s="130"/>
      <c r="I58" s="130"/>
      <c r="J58" s="142"/>
      <c r="K58" s="142"/>
      <c r="L58" s="142"/>
      <c r="M58" s="142"/>
    </row>
    <row r="59" spans="1:13" ht="39" customHeight="1">
      <c r="A59" s="134"/>
      <c r="B59" s="133"/>
      <c r="C59" s="117"/>
      <c r="D59" s="117"/>
      <c r="E59" s="119" t="s">
        <v>613</v>
      </c>
      <c r="F59" s="129"/>
      <c r="G59" s="130"/>
      <c r="H59" s="130"/>
      <c r="I59" s="130"/>
      <c r="J59" s="142"/>
      <c r="K59" s="142"/>
      <c r="L59" s="142"/>
      <c r="M59" s="142"/>
    </row>
    <row r="60" spans="1:13" ht="18" customHeight="1" hidden="1">
      <c r="A60" s="134"/>
      <c r="B60" s="133"/>
      <c r="C60" s="117"/>
      <c r="D60" s="117"/>
      <c r="E60" s="119" t="s">
        <v>614</v>
      </c>
      <c r="F60" s="129"/>
      <c r="G60" s="130"/>
      <c r="H60" s="130"/>
      <c r="I60" s="130"/>
      <c r="J60" s="142"/>
      <c r="K60" s="142"/>
      <c r="L60" s="142"/>
      <c r="M60" s="142"/>
    </row>
    <row r="61" spans="1:13" ht="19.5" customHeight="1" hidden="1">
      <c r="A61" s="134"/>
      <c r="B61" s="133"/>
      <c r="C61" s="117"/>
      <c r="D61" s="117"/>
      <c r="E61" s="119" t="s">
        <v>614</v>
      </c>
      <c r="F61" s="129"/>
      <c r="G61" s="130"/>
      <c r="H61" s="130"/>
      <c r="I61" s="130"/>
      <c r="J61" s="142"/>
      <c r="K61" s="142"/>
      <c r="L61" s="142"/>
      <c r="M61" s="142"/>
    </row>
    <row r="62" spans="1:13" ht="44.25" customHeight="1">
      <c r="A62" s="134">
        <v>2122</v>
      </c>
      <c r="B62" s="133" t="s">
        <v>584</v>
      </c>
      <c r="C62" s="117">
        <v>2</v>
      </c>
      <c r="D62" s="117">
        <v>2</v>
      </c>
      <c r="E62" s="119" t="s">
        <v>178</v>
      </c>
      <c r="F62" s="129"/>
      <c r="G62" s="130"/>
      <c r="H62" s="130"/>
      <c r="I62" s="130"/>
      <c r="J62" s="142"/>
      <c r="K62" s="142"/>
      <c r="L62" s="142"/>
      <c r="M62" s="142"/>
    </row>
    <row r="63" spans="1:13" ht="40.5" customHeight="1">
      <c r="A63" s="134"/>
      <c r="B63" s="133"/>
      <c r="C63" s="117"/>
      <c r="D63" s="117"/>
      <c r="E63" s="119" t="s">
        <v>613</v>
      </c>
      <c r="F63" s="129"/>
      <c r="G63" s="130"/>
      <c r="H63" s="130"/>
      <c r="I63" s="130"/>
      <c r="J63" s="142"/>
      <c r="K63" s="142"/>
      <c r="L63" s="142"/>
      <c r="M63" s="142"/>
    </row>
    <row r="64" spans="1:13" ht="18" customHeight="1" hidden="1">
      <c r="A64" s="134"/>
      <c r="B64" s="133"/>
      <c r="C64" s="117"/>
      <c r="D64" s="117"/>
      <c r="E64" s="119" t="s">
        <v>614</v>
      </c>
      <c r="F64" s="129"/>
      <c r="G64" s="130"/>
      <c r="H64" s="130"/>
      <c r="I64" s="130"/>
      <c r="J64" s="142"/>
      <c r="K64" s="142"/>
      <c r="L64" s="142"/>
      <c r="M64" s="142"/>
    </row>
    <row r="65" spans="1:13" ht="18.75" customHeight="1" hidden="1">
      <c r="A65" s="134"/>
      <c r="B65" s="133"/>
      <c r="C65" s="117"/>
      <c r="D65" s="117"/>
      <c r="E65" s="119" t="s">
        <v>614</v>
      </c>
      <c r="F65" s="129"/>
      <c r="G65" s="130"/>
      <c r="H65" s="130"/>
      <c r="I65" s="130"/>
      <c r="J65" s="142"/>
      <c r="K65" s="142"/>
      <c r="L65" s="142"/>
      <c r="M65" s="142"/>
    </row>
    <row r="66" spans="1:13" s="206" customFormat="1" ht="16.5" customHeight="1">
      <c r="A66" s="200">
        <v>2130</v>
      </c>
      <c r="B66" s="201" t="s">
        <v>584</v>
      </c>
      <c r="C66" s="202">
        <v>3</v>
      </c>
      <c r="D66" s="202">
        <v>0</v>
      </c>
      <c r="E66" s="203" t="s">
        <v>179</v>
      </c>
      <c r="F66" s="204"/>
      <c r="G66" s="205">
        <f>G68+G72+G76</f>
        <v>11152.4</v>
      </c>
      <c r="H66" s="205">
        <f>H68+H72+H76</f>
        <v>11152.4</v>
      </c>
      <c r="I66" s="205"/>
      <c r="J66" s="205">
        <f>J68+J72+J76</f>
        <v>2788.125</v>
      </c>
      <c r="K66" s="205">
        <f>K68+K72+K76</f>
        <v>5576.25</v>
      </c>
      <c r="L66" s="205">
        <f>L68+L72+L76</f>
        <v>8364.375</v>
      </c>
      <c r="M66" s="205">
        <f>M68+M72+M76</f>
        <v>11152.4</v>
      </c>
    </row>
    <row r="67" spans="1:13" ht="14.25">
      <c r="A67" s="134"/>
      <c r="B67" s="133"/>
      <c r="C67" s="117"/>
      <c r="D67" s="117"/>
      <c r="E67" s="119" t="s">
        <v>510</v>
      </c>
      <c r="F67" s="129"/>
      <c r="G67" s="130"/>
      <c r="H67" s="130"/>
      <c r="I67" s="130"/>
      <c r="J67" s="142"/>
      <c r="K67" s="142"/>
      <c r="L67" s="142"/>
      <c r="M67" s="142"/>
    </row>
    <row r="68" spans="1:13" s="206" customFormat="1" ht="28.5" customHeight="1">
      <c r="A68" s="200">
        <v>2131</v>
      </c>
      <c r="B68" s="201" t="s">
        <v>584</v>
      </c>
      <c r="C68" s="202">
        <v>3</v>
      </c>
      <c r="D68" s="202">
        <v>1</v>
      </c>
      <c r="E68" s="203" t="s">
        <v>180</v>
      </c>
      <c r="F68" s="204"/>
      <c r="G68" s="205"/>
      <c r="H68" s="205"/>
      <c r="I68" s="205"/>
      <c r="J68" s="210"/>
      <c r="K68" s="210"/>
      <c r="L68" s="210"/>
      <c r="M68" s="210"/>
    </row>
    <row r="69" spans="1:13" ht="39.75" customHeight="1">
      <c r="A69" s="134"/>
      <c r="B69" s="133"/>
      <c r="C69" s="117"/>
      <c r="D69" s="117"/>
      <c r="E69" s="119" t="s">
        <v>613</v>
      </c>
      <c r="F69" s="129"/>
      <c r="G69" s="130"/>
      <c r="H69" s="130"/>
      <c r="I69" s="130"/>
      <c r="J69" s="142"/>
      <c r="K69" s="142"/>
      <c r="L69" s="142"/>
      <c r="M69" s="142"/>
    </row>
    <row r="70" spans="1:13" ht="16.5" customHeight="1" hidden="1">
      <c r="A70" s="134"/>
      <c r="B70" s="133"/>
      <c r="C70" s="117"/>
      <c r="D70" s="117"/>
      <c r="E70" s="119" t="s">
        <v>614</v>
      </c>
      <c r="F70" s="129"/>
      <c r="G70" s="130"/>
      <c r="H70" s="130"/>
      <c r="I70" s="130"/>
      <c r="J70" s="142"/>
      <c r="K70" s="142"/>
      <c r="L70" s="142"/>
      <c r="M70" s="142"/>
    </row>
    <row r="71" spans="1:13" ht="19.5" customHeight="1" hidden="1">
      <c r="A71" s="134"/>
      <c r="B71" s="133"/>
      <c r="C71" s="117"/>
      <c r="D71" s="117"/>
      <c r="E71" s="119" t="s">
        <v>614</v>
      </c>
      <c r="F71" s="129"/>
      <c r="G71" s="130"/>
      <c r="H71" s="130"/>
      <c r="I71" s="130"/>
      <c r="J71" s="142"/>
      <c r="K71" s="142"/>
      <c r="L71" s="142"/>
      <c r="M71" s="142"/>
    </row>
    <row r="72" spans="1:13" s="206" customFormat="1" ht="33" customHeight="1">
      <c r="A72" s="200">
        <v>2132</v>
      </c>
      <c r="B72" s="201" t="s">
        <v>584</v>
      </c>
      <c r="C72" s="202">
        <v>3</v>
      </c>
      <c r="D72" s="202">
        <v>2</v>
      </c>
      <c r="E72" s="203" t="s">
        <v>181</v>
      </c>
      <c r="F72" s="204"/>
      <c r="G72" s="205"/>
      <c r="H72" s="205"/>
      <c r="I72" s="205"/>
      <c r="J72" s="210"/>
      <c r="K72" s="210"/>
      <c r="L72" s="210"/>
      <c r="M72" s="210"/>
    </row>
    <row r="73" spans="1:13" ht="42" customHeight="1">
      <c r="A73" s="134"/>
      <c r="B73" s="133"/>
      <c r="C73" s="117"/>
      <c r="D73" s="117"/>
      <c r="E73" s="119" t="s">
        <v>613</v>
      </c>
      <c r="F73" s="129"/>
      <c r="G73" s="130"/>
      <c r="H73" s="130"/>
      <c r="I73" s="130"/>
      <c r="J73" s="142"/>
      <c r="K73" s="142"/>
      <c r="L73" s="142"/>
      <c r="M73" s="142"/>
    </row>
    <row r="74" spans="1:13" ht="16.5" customHeight="1" hidden="1">
      <c r="A74" s="134"/>
      <c r="B74" s="133"/>
      <c r="C74" s="117"/>
      <c r="D74" s="117"/>
      <c r="E74" s="119" t="s">
        <v>614</v>
      </c>
      <c r="F74" s="129"/>
      <c r="G74" s="130"/>
      <c r="H74" s="130"/>
      <c r="I74" s="130"/>
      <c r="J74" s="142"/>
      <c r="K74" s="142"/>
      <c r="L74" s="142"/>
      <c r="M74" s="142"/>
    </row>
    <row r="75" spans="1:13" ht="16.5" customHeight="1" hidden="1">
      <c r="A75" s="134"/>
      <c r="B75" s="133"/>
      <c r="C75" s="117"/>
      <c r="D75" s="117"/>
      <c r="E75" s="119" t="s">
        <v>614</v>
      </c>
      <c r="F75" s="129"/>
      <c r="G75" s="130"/>
      <c r="H75" s="130"/>
      <c r="I75" s="130"/>
      <c r="J75" s="142"/>
      <c r="K75" s="142"/>
      <c r="L75" s="142"/>
      <c r="M75" s="142"/>
    </row>
    <row r="76" spans="1:13" s="206" customFormat="1" ht="17.25" customHeight="1">
      <c r="A76" s="200">
        <v>2133</v>
      </c>
      <c r="B76" s="201" t="s">
        <v>584</v>
      </c>
      <c r="C76" s="202">
        <v>3</v>
      </c>
      <c r="D76" s="202">
        <v>3</v>
      </c>
      <c r="E76" s="203" t="s">
        <v>182</v>
      </c>
      <c r="F76" s="204"/>
      <c r="G76" s="205">
        <f>G78+G79+G80+G81+G82+G83</f>
        <v>11152.4</v>
      </c>
      <c r="H76" s="205">
        <f>H78+H79+H80+H81+H83+H82</f>
        <v>11152.4</v>
      </c>
      <c r="I76" s="205"/>
      <c r="J76" s="205">
        <f>J78+J79+J80+J81+J83+J82</f>
        <v>2788.125</v>
      </c>
      <c r="K76" s="205">
        <f>K78+K79+K80+K81+K83+K82</f>
        <v>5576.25</v>
      </c>
      <c r="L76" s="205">
        <f>L78+L79+L80+L81+L83+L82</f>
        <v>8364.375</v>
      </c>
      <c r="M76" s="205">
        <f>M78+M79+M80+M81+M83+M82</f>
        <v>11152.4</v>
      </c>
    </row>
    <row r="77" spans="1:13" ht="41.25" customHeight="1">
      <c r="A77" s="134"/>
      <c r="B77" s="133"/>
      <c r="C77" s="117"/>
      <c r="D77" s="117"/>
      <c r="E77" s="119" t="s">
        <v>613</v>
      </c>
      <c r="F77" s="129"/>
      <c r="G77" s="130"/>
      <c r="H77" s="130"/>
      <c r="I77" s="130"/>
      <c r="J77" s="142"/>
      <c r="K77" s="142"/>
      <c r="L77" s="142"/>
      <c r="M77" s="142"/>
    </row>
    <row r="78" spans="1:13" ht="24" customHeight="1">
      <c r="A78" s="134"/>
      <c r="B78" s="133"/>
      <c r="C78" s="117"/>
      <c r="D78" s="117"/>
      <c r="E78" s="121" t="s">
        <v>677</v>
      </c>
      <c r="F78" s="129">
        <v>4111</v>
      </c>
      <c r="G78" s="130">
        <v>10277.9</v>
      </c>
      <c r="H78" s="130">
        <f aca="true" t="shared" si="8" ref="H78:H83">G78</f>
        <v>10277.9</v>
      </c>
      <c r="I78" s="130"/>
      <c r="J78" s="198">
        <v>2569.5</v>
      </c>
      <c r="K78" s="198">
        <f aca="true" t="shared" si="9" ref="K78:K83">J78*2</f>
        <v>5139</v>
      </c>
      <c r="L78" s="198">
        <f aca="true" t="shared" si="10" ref="L78:L83">J78*3</f>
        <v>7708.5</v>
      </c>
      <c r="M78" s="198">
        <f>G78</f>
        <v>10277.9</v>
      </c>
    </row>
    <row r="79" spans="1:14" ht="19.5" customHeight="1">
      <c r="A79" s="134"/>
      <c r="B79" s="133"/>
      <c r="C79" s="117"/>
      <c r="D79" s="117"/>
      <c r="E79" s="119" t="s">
        <v>683</v>
      </c>
      <c r="F79" s="129">
        <v>4212</v>
      </c>
      <c r="G79" s="130">
        <v>150</v>
      </c>
      <c r="H79" s="130">
        <f t="shared" si="8"/>
        <v>150</v>
      </c>
      <c r="I79" s="130"/>
      <c r="J79" s="131">
        <f>G79/4</f>
        <v>37.5</v>
      </c>
      <c r="K79" s="131">
        <f t="shared" si="9"/>
        <v>75</v>
      </c>
      <c r="L79" s="131">
        <f t="shared" si="10"/>
        <v>112.5</v>
      </c>
      <c r="M79" s="131">
        <f>J79*4</f>
        <v>150</v>
      </c>
      <c r="N79" s="223"/>
    </row>
    <row r="80" spans="1:13" ht="15.75" customHeight="1">
      <c r="A80" s="134"/>
      <c r="B80" s="133"/>
      <c r="C80" s="117"/>
      <c r="D80" s="117"/>
      <c r="E80" s="119" t="s">
        <v>615</v>
      </c>
      <c r="F80" s="129">
        <v>4213</v>
      </c>
      <c r="G80" s="130">
        <v>120</v>
      </c>
      <c r="H80" s="130">
        <f t="shared" si="8"/>
        <v>120</v>
      </c>
      <c r="I80" s="130"/>
      <c r="J80" s="131">
        <v>30</v>
      </c>
      <c r="K80" s="131">
        <f t="shared" si="9"/>
        <v>60</v>
      </c>
      <c r="L80" s="131">
        <f t="shared" si="10"/>
        <v>90</v>
      </c>
      <c r="M80" s="131">
        <f>J80*4</f>
        <v>120</v>
      </c>
    </row>
    <row r="81" spans="1:13" ht="21.75" customHeight="1">
      <c r="A81" s="134"/>
      <c r="B81" s="133"/>
      <c r="C81" s="117"/>
      <c r="D81" s="117"/>
      <c r="E81" s="119" t="s">
        <v>616</v>
      </c>
      <c r="F81" s="129">
        <v>4214</v>
      </c>
      <c r="G81" s="130">
        <v>150</v>
      </c>
      <c r="H81" s="130">
        <f t="shared" si="8"/>
        <v>150</v>
      </c>
      <c r="I81" s="130"/>
      <c r="J81" s="131">
        <f>G81/4</f>
        <v>37.5</v>
      </c>
      <c r="K81" s="131">
        <f t="shared" si="9"/>
        <v>75</v>
      </c>
      <c r="L81" s="131">
        <f t="shared" si="10"/>
        <v>112.5</v>
      </c>
      <c r="M81" s="131">
        <f>J81*4</f>
        <v>150</v>
      </c>
    </row>
    <row r="82" spans="1:13" ht="16.5" customHeight="1">
      <c r="A82" s="134"/>
      <c r="B82" s="133"/>
      <c r="C82" s="117"/>
      <c r="D82" s="117"/>
      <c r="E82" s="119" t="s">
        <v>617</v>
      </c>
      <c r="F82" s="129">
        <v>4239</v>
      </c>
      <c r="G82" s="130">
        <v>200</v>
      </c>
      <c r="H82" s="130">
        <f t="shared" si="8"/>
        <v>200</v>
      </c>
      <c r="I82" s="130"/>
      <c r="J82" s="131">
        <f>G82/4</f>
        <v>50</v>
      </c>
      <c r="K82" s="131">
        <f t="shared" si="9"/>
        <v>100</v>
      </c>
      <c r="L82" s="131">
        <f t="shared" si="10"/>
        <v>150</v>
      </c>
      <c r="M82" s="131">
        <f>J82*4</f>
        <v>200</v>
      </c>
    </row>
    <row r="83" spans="1:13" ht="18.75" customHeight="1">
      <c r="A83" s="134"/>
      <c r="B83" s="133"/>
      <c r="C83" s="117"/>
      <c r="D83" s="117"/>
      <c r="E83" s="119" t="s">
        <v>618</v>
      </c>
      <c r="F83" s="129">
        <v>4261</v>
      </c>
      <c r="G83" s="130">
        <v>254.5</v>
      </c>
      <c r="H83" s="130">
        <f t="shared" si="8"/>
        <v>254.5</v>
      </c>
      <c r="I83" s="130"/>
      <c r="J83" s="131">
        <f>G83/4</f>
        <v>63.625</v>
      </c>
      <c r="K83" s="131">
        <f t="shared" si="9"/>
        <v>127.25</v>
      </c>
      <c r="L83" s="131">
        <f t="shared" si="10"/>
        <v>190.875</v>
      </c>
      <c r="M83" s="131">
        <f>J83*4</f>
        <v>254.5</v>
      </c>
    </row>
    <row r="84" spans="1:13" ht="21.75" customHeight="1" hidden="1">
      <c r="A84" s="134"/>
      <c r="B84" s="133"/>
      <c r="C84" s="117"/>
      <c r="D84" s="117"/>
      <c r="E84" s="123" t="s">
        <v>614</v>
      </c>
      <c r="F84" s="129"/>
      <c r="G84" s="130"/>
      <c r="H84" s="130"/>
      <c r="I84" s="130"/>
      <c r="J84" s="130"/>
      <c r="K84" s="130"/>
      <c r="L84" s="130"/>
      <c r="M84" s="130"/>
    </row>
    <row r="85" spans="1:13" s="206" customFormat="1" ht="25.5" customHeight="1">
      <c r="A85" s="200">
        <v>2140</v>
      </c>
      <c r="B85" s="201" t="s">
        <v>584</v>
      </c>
      <c r="C85" s="202">
        <v>4</v>
      </c>
      <c r="D85" s="202">
        <v>0</v>
      </c>
      <c r="E85" s="203" t="s">
        <v>183</v>
      </c>
      <c r="F85" s="204"/>
      <c r="G85" s="205"/>
      <c r="H85" s="205"/>
      <c r="I85" s="205"/>
      <c r="J85" s="205"/>
      <c r="K85" s="205"/>
      <c r="L85" s="205"/>
      <c r="M85" s="205"/>
    </row>
    <row r="86" spans="1:13" ht="14.25">
      <c r="A86" s="134"/>
      <c r="B86" s="133"/>
      <c r="C86" s="117"/>
      <c r="D86" s="117"/>
      <c r="E86" s="119" t="s">
        <v>510</v>
      </c>
      <c r="F86" s="129"/>
      <c r="G86" s="130"/>
      <c r="H86" s="130"/>
      <c r="I86" s="130"/>
      <c r="J86" s="142"/>
      <c r="K86" s="142"/>
      <c r="L86" s="142"/>
      <c r="M86" s="142"/>
    </row>
    <row r="87" spans="1:13" ht="32.25" customHeight="1">
      <c r="A87" s="134">
        <v>2141</v>
      </c>
      <c r="B87" s="133" t="s">
        <v>584</v>
      </c>
      <c r="C87" s="117">
        <v>4</v>
      </c>
      <c r="D87" s="117">
        <v>1</v>
      </c>
      <c r="E87" s="119" t="s">
        <v>184</v>
      </c>
      <c r="F87" s="129"/>
      <c r="G87" s="130"/>
      <c r="H87" s="130"/>
      <c r="I87" s="130"/>
      <c r="J87" s="142"/>
      <c r="K87" s="142"/>
      <c r="L87" s="142"/>
      <c r="M87" s="142"/>
    </row>
    <row r="88" spans="1:13" ht="41.25" customHeight="1">
      <c r="A88" s="134"/>
      <c r="B88" s="133"/>
      <c r="C88" s="117"/>
      <c r="D88" s="117"/>
      <c r="E88" s="119" t="s">
        <v>613</v>
      </c>
      <c r="F88" s="129"/>
      <c r="G88" s="130"/>
      <c r="H88" s="130"/>
      <c r="I88" s="130"/>
      <c r="J88" s="142"/>
      <c r="K88" s="142"/>
      <c r="L88" s="142"/>
      <c r="M88" s="142"/>
    </row>
    <row r="89" spans="1:13" ht="20.25" customHeight="1" hidden="1">
      <c r="A89" s="134"/>
      <c r="B89" s="133"/>
      <c r="C89" s="117"/>
      <c r="D89" s="117"/>
      <c r="E89" s="119" t="s">
        <v>614</v>
      </c>
      <c r="F89" s="129"/>
      <c r="G89" s="130"/>
      <c r="H89" s="130"/>
      <c r="I89" s="130"/>
      <c r="J89" s="142"/>
      <c r="K89" s="142"/>
      <c r="L89" s="142"/>
      <c r="M89" s="142"/>
    </row>
    <row r="90" spans="1:13" ht="16.5" customHeight="1" hidden="1">
      <c r="A90" s="134"/>
      <c r="B90" s="133"/>
      <c r="C90" s="117"/>
      <c r="D90" s="117"/>
      <c r="E90" s="119" t="s">
        <v>614</v>
      </c>
      <c r="F90" s="129"/>
      <c r="G90" s="130"/>
      <c r="H90" s="130"/>
      <c r="I90" s="130"/>
      <c r="J90" s="142"/>
      <c r="K90" s="142"/>
      <c r="L90" s="142"/>
      <c r="M90" s="142"/>
    </row>
    <row r="91" spans="1:13" s="206" customFormat="1" ht="46.5" customHeight="1">
      <c r="A91" s="200">
        <v>2150</v>
      </c>
      <c r="B91" s="201" t="s">
        <v>584</v>
      </c>
      <c r="C91" s="202">
        <v>5</v>
      </c>
      <c r="D91" s="202">
        <v>0</v>
      </c>
      <c r="E91" s="203" t="s">
        <v>185</v>
      </c>
      <c r="F91" s="204"/>
      <c r="G91" s="205">
        <f aca="true" t="shared" si="11" ref="G91:M91">G93</f>
        <v>15000</v>
      </c>
      <c r="H91" s="205">
        <f t="shared" si="11"/>
        <v>2000</v>
      </c>
      <c r="I91" s="205">
        <f t="shared" si="11"/>
        <v>13000</v>
      </c>
      <c r="J91" s="205">
        <f t="shared" si="11"/>
        <v>3750</v>
      </c>
      <c r="K91" s="205">
        <f t="shared" si="11"/>
        <v>7500</v>
      </c>
      <c r="L91" s="205">
        <f t="shared" si="11"/>
        <v>14250</v>
      </c>
      <c r="M91" s="205">
        <f t="shared" si="11"/>
        <v>15000</v>
      </c>
    </row>
    <row r="92" spans="1:13" ht="14.25">
      <c r="A92" s="134"/>
      <c r="B92" s="133"/>
      <c r="C92" s="117"/>
      <c r="D92" s="117"/>
      <c r="E92" s="119" t="s">
        <v>510</v>
      </c>
      <c r="F92" s="129"/>
      <c r="G92" s="130"/>
      <c r="H92" s="130"/>
      <c r="I92" s="130"/>
      <c r="J92" s="142"/>
      <c r="K92" s="142"/>
      <c r="L92" s="142"/>
      <c r="M92" s="142"/>
    </row>
    <row r="93" spans="1:13" s="206" customFormat="1" ht="45.75" customHeight="1">
      <c r="A93" s="200">
        <v>2151</v>
      </c>
      <c r="B93" s="201" t="s">
        <v>584</v>
      </c>
      <c r="C93" s="202">
        <v>5</v>
      </c>
      <c r="D93" s="202">
        <v>1</v>
      </c>
      <c r="E93" s="203" t="s">
        <v>186</v>
      </c>
      <c r="F93" s="204"/>
      <c r="G93" s="205">
        <f>G95+G96</f>
        <v>15000</v>
      </c>
      <c r="H93" s="205">
        <f>H95</f>
        <v>2000</v>
      </c>
      <c r="I93" s="205">
        <f>I96</f>
        <v>13000</v>
      </c>
      <c r="J93" s="205">
        <f>J95+J96</f>
        <v>3750</v>
      </c>
      <c r="K93" s="205">
        <f>K95+K96</f>
        <v>7500</v>
      </c>
      <c r="L93" s="205">
        <f>L95+L96</f>
        <v>14250</v>
      </c>
      <c r="M93" s="205">
        <f>M95+M96</f>
        <v>15000</v>
      </c>
    </row>
    <row r="94" spans="1:13" ht="40.5" customHeight="1">
      <c r="A94" s="134"/>
      <c r="B94" s="133"/>
      <c r="C94" s="117"/>
      <c r="D94" s="117"/>
      <c r="E94" s="119" t="s">
        <v>613</v>
      </c>
      <c r="F94" s="129"/>
      <c r="G94" s="130"/>
      <c r="H94" s="130"/>
      <c r="I94" s="130"/>
      <c r="J94" s="196"/>
      <c r="K94" s="196"/>
      <c r="L94" s="196"/>
      <c r="M94" s="196"/>
    </row>
    <row r="95" spans="1:13" ht="22.5" customHeight="1">
      <c r="A95" s="134"/>
      <c r="B95" s="133"/>
      <c r="C95" s="117"/>
      <c r="D95" s="117"/>
      <c r="E95" s="119" t="s">
        <v>619</v>
      </c>
      <c r="F95" s="129">
        <v>4241</v>
      </c>
      <c r="G95" s="130">
        <v>2000</v>
      </c>
      <c r="H95" s="130">
        <f>G95</f>
        <v>2000</v>
      </c>
      <c r="I95" s="130"/>
      <c r="J95" s="130">
        <v>500</v>
      </c>
      <c r="K95" s="130">
        <f>J95*2</f>
        <v>1000</v>
      </c>
      <c r="L95" s="130">
        <f>J95*3</f>
        <v>1500</v>
      </c>
      <c r="M95" s="130">
        <v>2000</v>
      </c>
    </row>
    <row r="96" spans="1:13" ht="21.75" customHeight="1">
      <c r="A96" s="134"/>
      <c r="B96" s="133"/>
      <c r="C96" s="117"/>
      <c r="D96" s="117"/>
      <c r="E96" s="119" t="s">
        <v>684</v>
      </c>
      <c r="F96" s="129">
        <v>5134</v>
      </c>
      <c r="G96" s="130">
        <v>13000</v>
      </c>
      <c r="H96" s="130"/>
      <c r="I96" s="130">
        <f>G96</f>
        <v>13000</v>
      </c>
      <c r="J96" s="130">
        <f>G96/4</f>
        <v>3250</v>
      </c>
      <c r="K96" s="130">
        <f>J96*2</f>
        <v>6500</v>
      </c>
      <c r="L96" s="130">
        <v>12750</v>
      </c>
      <c r="M96" s="130">
        <v>13000</v>
      </c>
    </row>
    <row r="97" spans="1:13" ht="0.75" customHeight="1">
      <c r="A97" s="134"/>
      <c r="B97" s="133"/>
      <c r="C97" s="117"/>
      <c r="D97" s="117"/>
      <c r="E97" s="119" t="s">
        <v>614</v>
      </c>
      <c r="F97" s="129"/>
      <c r="G97" s="130"/>
      <c r="H97" s="130"/>
      <c r="I97" s="130"/>
      <c r="J97" s="196"/>
      <c r="K97" s="196"/>
      <c r="L97" s="196"/>
      <c r="M97" s="196"/>
    </row>
    <row r="98" spans="1:13" s="206" customFormat="1" ht="30.75" customHeight="1">
      <c r="A98" s="200">
        <v>2160</v>
      </c>
      <c r="B98" s="201" t="s">
        <v>584</v>
      </c>
      <c r="C98" s="202">
        <v>6</v>
      </c>
      <c r="D98" s="202">
        <v>0</v>
      </c>
      <c r="E98" s="203" t="s">
        <v>187</v>
      </c>
      <c r="F98" s="204"/>
      <c r="G98" s="205">
        <f>G100</f>
        <v>10946.5</v>
      </c>
      <c r="H98" s="205">
        <f>H100</f>
        <v>10946.5</v>
      </c>
      <c r="I98" s="205"/>
      <c r="J98" s="205">
        <f>J100</f>
        <v>2736.6</v>
      </c>
      <c r="K98" s="205">
        <f>K100</f>
        <v>5473.3</v>
      </c>
      <c r="L98" s="205">
        <f>L100</f>
        <v>8209.9</v>
      </c>
      <c r="M98" s="205">
        <f>M100</f>
        <v>10946.5</v>
      </c>
    </row>
    <row r="99" spans="1:13" ht="14.25">
      <c r="A99" s="134"/>
      <c r="B99" s="133"/>
      <c r="C99" s="117"/>
      <c r="D99" s="117"/>
      <c r="E99" s="119" t="s">
        <v>510</v>
      </c>
      <c r="F99" s="129"/>
      <c r="G99" s="130"/>
      <c r="H99" s="130"/>
      <c r="I99" s="130"/>
      <c r="J99" s="142"/>
      <c r="K99" s="142"/>
      <c r="L99" s="142"/>
      <c r="M99" s="142"/>
    </row>
    <row r="100" spans="1:13" s="206" customFormat="1" ht="30" customHeight="1">
      <c r="A100" s="200">
        <v>2161</v>
      </c>
      <c r="B100" s="201" t="s">
        <v>584</v>
      </c>
      <c r="C100" s="202">
        <v>6</v>
      </c>
      <c r="D100" s="202">
        <v>1</v>
      </c>
      <c r="E100" s="203" t="s">
        <v>188</v>
      </c>
      <c r="F100" s="204"/>
      <c r="G100" s="205">
        <f>G102+G103+G104</f>
        <v>10946.5</v>
      </c>
      <c r="H100" s="205">
        <f>H102+H103+H104</f>
        <v>10946.5</v>
      </c>
      <c r="I100" s="205"/>
      <c r="J100" s="205">
        <f>J102+J103+J104</f>
        <v>2736.6</v>
      </c>
      <c r="K100" s="205">
        <f>K102+K103+K104</f>
        <v>5473.3</v>
      </c>
      <c r="L100" s="205">
        <f>L102+L103+L104</f>
        <v>8209.9</v>
      </c>
      <c r="M100" s="205">
        <f>M102+M103+M104</f>
        <v>10946.5</v>
      </c>
    </row>
    <row r="101" spans="1:13" ht="39" customHeight="1">
      <c r="A101" s="134"/>
      <c r="B101" s="133"/>
      <c r="C101" s="117"/>
      <c r="D101" s="117"/>
      <c r="E101" s="119" t="s">
        <v>613</v>
      </c>
      <c r="F101" s="129"/>
      <c r="G101" s="130"/>
      <c r="H101" s="130"/>
      <c r="I101" s="130"/>
      <c r="J101" s="142"/>
      <c r="K101" s="142"/>
      <c r="L101" s="142"/>
      <c r="M101" s="142"/>
    </row>
    <row r="102" spans="1:13" ht="18" customHeight="1">
      <c r="A102" s="134"/>
      <c r="B102" s="133"/>
      <c r="C102" s="117"/>
      <c r="D102" s="117"/>
      <c r="E102" s="119" t="s">
        <v>620</v>
      </c>
      <c r="F102" s="129">
        <v>4241</v>
      </c>
      <c r="G102" s="130">
        <v>7546.5</v>
      </c>
      <c r="H102" s="130">
        <f>G102</f>
        <v>7546.5</v>
      </c>
      <c r="I102" s="130"/>
      <c r="J102" s="130">
        <v>2261.6</v>
      </c>
      <c r="K102" s="130">
        <v>3523.3</v>
      </c>
      <c r="L102" s="130">
        <v>5284.9</v>
      </c>
      <c r="M102" s="130">
        <v>7546.5</v>
      </c>
    </row>
    <row r="103" spans="1:13" ht="14.25">
      <c r="A103" s="134"/>
      <c r="B103" s="133"/>
      <c r="C103" s="117"/>
      <c r="D103" s="117"/>
      <c r="E103" s="119" t="s">
        <v>621</v>
      </c>
      <c r="F103" s="129">
        <v>4822</v>
      </c>
      <c r="G103" s="130">
        <v>1500</v>
      </c>
      <c r="H103" s="130">
        <f>G103</f>
        <v>1500</v>
      </c>
      <c r="I103" s="130"/>
      <c r="J103" s="130">
        <v>0</v>
      </c>
      <c r="K103" s="130">
        <v>1000</v>
      </c>
      <c r="L103" s="130">
        <v>1500</v>
      </c>
      <c r="M103" s="130">
        <v>1500</v>
      </c>
    </row>
    <row r="104" spans="1:13" ht="18" customHeight="1">
      <c r="A104" s="134"/>
      <c r="B104" s="133"/>
      <c r="C104" s="117"/>
      <c r="D104" s="117"/>
      <c r="E104" s="119" t="s">
        <v>608</v>
      </c>
      <c r="F104" s="129">
        <v>4823</v>
      </c>
      <c r="G104" s="130">
        <v>1900</v>
      </c>
      <c r="H104" s="130">
        <f>G104</f>
        <v>1900</v>
      </c>
      <c r="I104" s="130"/>
      <c r="J104" s="130">
        <f>G104/4</f>
        <v>475</v>
      </c>
      <c r="K104" s="130">
        <f>J104*2</f>
        <v>950</v>
      </c>
      <c r="L104" s="130">
        <f>J104*3</f>
        <v>1425</v>
      </c>
      <c r="M104" s="130">
        <f>J104*4</f>
        <v>1900</v>
      </c>
    </row>
    <row r="105" spans="1:13" ht="14.25" hidden="1">
      <c r="A105" s="134"/>
      <c r="B105" s="133"/>
      <c r="C105" s="117"/>
      <c r="D105" s="117"/>
      <c r="E105" s="123"/>
      <c r="F105" s="129"/>
      <c r="G105" s="130"/>
      <c r="H105" s="130"/>
      <c r="I105" s="130"/>
      <c r="J105" s="142"/>
      <c r="K105" s="142"/>
      <c r="L105" s="142"/>
      <c r="M105" s="142"/>
    </row>
    <row r="106" spans="1:13" ht="18.75" customHeight="1" hidden="1">
      <c r="A106" s="134"/>
      <c r="B106" s="133"/>
      <c r="C106" s="117"/>
      <c r="D106" s="117"/>
      <c r="E106" s="123" t="s">
        <v>614</v>
      </c>
      <c r="F106" s="129"/>
      <c r="G106" s="130"/>
      <c r="H106" s="130"/>
      <c r="I106" s="130"/>
      <c r="J106" s="142"/>
      <c r="K106" s="142"/>
      <c r="L106" s="142"/>
      <c r="M106" s="142"/>
    </row>
    <row r="107" spans="1:13" ht="18.75" customHeight="1" hidden="1">
      <c r="A107" s="134"/>
      <c r="B107" s="133"/>
      <c r="C107" s="117"/>
      <c r="D107" s="117"/>
      <c r="E107" s="123" t="s">
        <v>614</v>
      </c>
      <c r="F107" s="129"/>
      <c r="G107" s="130"/>
      <c r="H107" s="130"/>
      <c r="I107" s="130"/>
      <c r="J107" s="142"/>
      <c r="K107" s="142"/>
      <c r="L107" s="142"/>
      <c r="M107" s="142"/>
    </row>
    <row r="108" spans="1:13" s="206" customFormat="1" ht="23.25" customHeight="1">
      <c r="A108" s="200">
        <v>2170</v>
      </c>
      <c r="B108" s="201" t="s">
        <v>584</v>
      </c>
      <c r="C108" s="202">
        <v>7</v>
      </c>
      <c r="D108" s="202">
        <v>0</v>
      </c>
      <c r="E108" s="203" t="s">
        <v>44</v>
      </c>
      <c r="F108" s="204"/>
      <c r="G108" s="205"/>
      <c r="H108" s="205"/>
      <c r="I108" s="205"/>
      <c r="J108" s="210"/>
      <c r="K108" s="210"/>
      <c r="L108" s="210"/>
      <c r="M108" s="210"/>
    </row>
    <row r="109" spans="1:13" ht="14.25">
      <c r="A109" s="134"/>
      <c r="B109" s="133"/>
      <c r="C109" s="117"/>
      <c r="D109" s="117"/>
      <c r="E109" s="119" t="s">
        <v>510</v>
      </c>
      <c r="F109" s="129"/>
      <c r="G109" s="130"/>
      <c r="H109" s="130"/>
      <c r="I109" s="130"/>
      <c r="J109" s="142"/>
      <c r="K109" s="142"/>
      <c r="L109" s="142"/>
      <c r="M109" s="142"/>
    </row>
    <row r="110" spans="1:13" ht="19.5" customHeight="1">
      <c r="A110" s="134">
        <v>2171</v>
      </c>
      <c r="B110" s="133" t="s">
        <v>584</v>
      </c>
      <c r="C110" s="117">
        <v>7</v>
      </c>
      <c r="D110" s="117">
        <v>1</v>
      </c>
      <c r="E110" s="119" t="s">
        <v>44</v>
      </c>
      <c r="F110" s="129"/>
      <c r="G110" s="130"/>
      <c r="H110" s="130"/>
      <c r="I110" s="130"/>
      <c r="J110" s="142"/>
      <c r="K110" s="142"/>
      <c r="L110" s="142"/>
      <c r="M110" s="142"/>
    </row>
    <row r="111" spans="1:13" ht="43.5" customHeight="1">
      <c r="A111" s="134"/>
      <c r="B111" s="133"/>
      <c r="C111" s="117"/>
      <c r="D111" s="117"/>
      <c r="E111" s="119" t="s">
        <v>613</v>
      </c>
      <c r="F111" s="129"/>
      <c r="G111" s="130"/>
      <c r="H111" s="130"/>
      <c r="I111" s="130"/>
      <c r="J111" s="142"/>
      <c r="K111" s="142"/>
      <c r="L111" s="142"/>
      <c r="M111" s="142"/>
    </row>
    <row r="112" spans="1:13" ht="19.5" customHeight="1" hidden="1">
      <c r="A112" s="134"/>
      <c r="B112" s="133"/>
      <c r="C112" s="117"/>
      <c r="D112" s="117"/>
      <c r="E112" s="119" t="s">
        <v>614</v>
      </c>
      <c r="F112" s="129"/>
      <c r="G112" s="130"/>
      <c r="H112" s="130"/>
      <c r="I112" s="130"/>
      <c r="J112" s="142"/>
      <c r="K112" s="142"/>
      <c r="L112" s="142"/>
      <c r="M112" s="142"/>
    </row>
    <row r="113" spans="1:13" ht="18" customHeight="1" hidden="1">
      <c r="A113" s="134"/>
      <c r="B113" s="133"/>
      <c r="C113" s="117"/>
      <c r="D113" s="117"/>
      <c r="E113" s="119" t="s">
        <v>614</v>
      </c>
      <c r="F113" s="129"/>
      <c r="G113" s="130"/>
      <c r="H113" s="130"/>
      <c r="I113" s="130"/>
      <c r="J113" s="142"/>
      <c r="K113" s="142"/>
      <c r="L113" s="142"/>
      <c r="M113" s="142"/>
    </row>
    <row r="114" spans="1:13" ht="44.25" customHeight="1">
      <c r="A114" s="134">
        <v>2180</v>
      </c>
      <c r="B114" s="133" t="s">
        <v>584</v>
      </c>
      <c r="C114" s="117">
        <v>8</v>
      </c>
      <c r="D114" s="117">
        <v>0</v>
      </c>
      <c r="E114" s="119" t="s">
        <v>189</v>
      </c>
      <c r="F114" s="129"/>
      <c r="G114" s="130"/>
      <c r="H114" s="130"/>
      <c r="I114" s="130"/>
      <c r="J114" s="142"/>
      <c r="K114" s="142"/>
      <c r="L114" s="142"/>
      <c r="M114" s="142"/>
    </row>
    <row r="115" spans="1:13" ht="14.25">
      <c r="A115" s="134"/>
      <c r="B115" s="133"/>
      <c r="C115" s="117"/>
      <c r="D115" s="117"/>
      <c r="E115" s="119" t="s">
        <v>510</v>
      </c>
      <c r="F115" s="129"/>
      <c r="G115" s="130"/>
      <c r="H115" s="130"/>
      <c r="I115" s="130"/>
      <c r="J115" s="142"/>
      <c r="K115" s="142"/>
      <c r="L115" s="142"/>
      <c r="M115" s="142"/>
    </row>
    <row r="116" spans="1:13" ht="44.25" customHeight="1">
      <c r="A116" s="134">
        <v>2181</v>
      </c>
      <c r="B116" s="133" t="s">
        <v>584</v>
      </c>
      <c r="C116" s="117">
        <v>8</v>
      </c>
      <c r="D116" s="117">
        <v>1</v>
      </c>
      <c r="E116" s="119" t="s">
        <v>189</v>
      </c>
      <c r="F116" s="129"/>
      <c r="G116" s="130"/>
      <c r="H116" s="130"/>
      <c r="I116" s="130"/>
      <c r="J116" s="142"/>
      <c r="K116" s="142"/>
      <c r="L116" s="142"/>
      <c r="M116" s="142"/>
    </row>
    <row r="117" spans="1:13" ht="14.25">
      <c r="A117" s="134"/>
      <c r="B117" s="133"/>
      <c r="C117" s="117"/>
      <c r="D117" s="117"/>
      <c r="E117" s="119" t="s">
        <v>510</v>
      </c>
      <c r="F117" s="129"/>
      <c r="G117" s="130"/>
      <c r="H117" s="130"/>
      <c r="I117" s="130"/>
      <c r="J117" s="142"/>
      <c r="K117" s="142"/>
      <c r="L117" s="142"/>
      <c r="M117" s="142"/>
    </row>
    <row r="118" spans="1:13" ht="18" customHeight="1">
      <c r="A118" s="134">
        <v>2182</v>
      </c>
      <c r="B118" s="133" t="s">
        <v>584</v>
      </c>
      <c r="C118" s="117">
        <v>8</v>
      </c>
      <c r="D118" s="117">
        <v>1</v>
      </c>
      <c r="E118" s="119" t="s">
        <v>512</v>
      </c>
      <c r="F118" s="129"/>
      <c r="G118" s="130"/>
      <c r="H118" s="130"/>
      <c r="I118" s="130"/>
      <c r="J118" s="142"/>
      <c r="K118" s="142"/>
      <c r="L118" s="142"/>
      <c r="M118" s="142"/>
    </row>
    <row r="119" spans="1:13" ht="29.25" customHeight="1">
      <c r="A119" s="134">
        <v>2183</v>
      </c>
      <c r="B119" s="133" t="s">
        <v>584</v>
      </c>
      <c r="C119" s="117">
        <v>8</v>
      </c>
      <c r="D119" s="117">
        <v>1</v>
      </c>
      <c r="E119" s="119" t="s">
        <v>513</v>
      </c>
      <c r="F119" s="129"/>
      <c r="G119" s="130"/>
      <c r="H119" s="130"/>
      <c r="I119" s="130"/>
      <c r="J119" s="142"/>
      <c r="K119" s="142"/>
      <c r="L119" s="142"/>
      <c r="M119" s="142"/>
    </row>
    <row r="120" spans="1:13" ht="30" customHeight="1">
      <c r="A120" s="134">
        <v>2184</v>
      </c>
      <c r="B120" s="133" t="s">
        <v>584</v>
      </c>
      <c r="C120" s="117">
        <v>8</v>
      </c>
      <c r="D120" s="117">
        <v>1</v>
      </c>
      <c r="E120" s="119" t="s">
        <v>514</v>
      </c>
      <c r="F120" s="129"/>
      <c r="G120" s="130"/>
      <c r="H120" s="130"/>
      <c r="I120" s="130"/>
      <c r="J120" s="142"/>
      <c r="K120" s="142"/>
      <c r="L120" s="142"/>
      <c r="M120" s="142"/>
    </row>
    <row r="121" spans="1:13" ht="41.25" customHeight="1">
      <c r="A121" s="134"/>
      <c r="B121" s="133"/>
      <c r="C121" s="117"/>
      <c r="D121" s="117"/>
      <c r="E121" s="119" t="s">
        <v>613</v>
      </c>
      <c r="F121" s="129"/>
      <c r="G121" s="130"/>
      <c r="H121" s="130"/>
      <c r="I121" s="130"/>
      <c r="J121" s="142"/>
      <c r="K121" s="142"/>
      <c r="L121" s="142"/>
      <c r="M121" s="142"/>
    </row>
    <row r="122" spans="1:13" ht="19.5" customHeight="1" hidden="1">
      <c r="A122" s="134"/>
      <c r="B122" s="133"/>
      <c r="C122" s="117"/>
      <c r="D122" s="117"/>
      <c r="E122" s="119" t="s">
        <v>614</v>
      </c>
      <c r="F122" s="129"/>
      <c r="G122" s="130"/>
      <c r="H122" s="130"/>
      <c r="I122" s="130"/>
      <c r="J122" s="142"/>
      <c r="K122" s="142"/>
      <c r="L122" s="142"/>
      <c r="M122" s="142"/>
    </row>
    <row r="123" spans="1:13" ht="20.25" customHeight="1" hidden="1">
      <c r="A123" s="134"/>
      <c r="B123" s="133"/>
      <c r="C123" s="117"/>
      <c r="D123" s="117"/>
      <c r="E123" s="119" t="s">
        <v>614</v>
      </c>
      <c r="F123" s="129"/>
      <c r="G123" s="130"/>
      <c r="H123" s="130"/>
      <c r="I123" s="130"/>
      <c r="J123" s="142"/>
      <c r="K123" s="142"/>
      <c r="L123" s="142"/>
      <c r="M123" s="142"/>
    </row>
    <row r="124" spans="1:13" s="206" customFormat="1" ht="32.25" customHeight="1">
      <c r="A124" s="209">
        <v>2200</v>
      </c>
      <c r="B124" s="201" t="s">
        <v>585</v>
      </c>
      <c r="C124" s="202">
        <v>0</v>
      </c>
      <c r="D124" s="202">
        <v>0</v>
      </c>
      <c r="E124" s="208" t="s">
        <v>622</v>
      </c>
      <c r="F124" s="204"/>
      <c r="G124" s="205">
        <f>G125+G132+G138+G144+G148</f>
        <v>1200</v>
      </c>
      <c r="H124" s="205">
        <f>H125+H132+H138+H144+H148</f>
        <v>1200</v>
      </c>
      <c r="I124" s="205"/>
      <c r="J124" s="205">
        <f>J148</f>
        <v>300</v>
      </c>
      <c r="K124" s="205">
        <f>K148</f>
        <v>600</v>
      </c>
      <c r="L124" s="205">
        <f>L148</f>
        <v>900</v>
      </c>
      <c r="M124" s="205">
        <f>M148</f>
        <v>1200</v>
      </c>
    </row>
    <row r="125" spans="1:13" ht="14.25">
      <c r="A125" s="134"/>
      <c r="B125" s="133"/>
      <c r="C125" s="117"/>
      <c r="D125" s="117"/>
      <c r="E125" s="119" t="s">
        <v>509</v>
      </c>
      <c r="F125" s="129"/>
      <c r="G125" s="130"/>
      <c r="H125" s="130"/>
      <c r="I125" s="130"/>
      <c r="J125" s="142"/>
      <c r="K125" s="142"/>
      <c r="L125" s="142"/>
      <c r="M125" s="142"/>
    </row>
    <row r="126" spans="1:13" s="206" customFormat="1" ht="18.75" customHeight="1">
      <c r="A126" s="200">
        <v>2210</v>
      </c>
      <c r="B126" s="201" t="s">
        <v>585</v>
      </c>
      <c r="C126" s="202">
        <v>1</v>
      </c>
      <c r="D126" s="202">
        <v>0</v>
      </c>
      <c r="E126" s="203" t="s">
        <v>190</v>
      </c>
      <c r="F126" s="204"/>
      <c r="G126" s="205"/>
      <c r="H126" s="205"/>
      <c r="I126" s="205"/>
      <c r="J126" s="210"/>
      <c r="K126" s="210"/>
      <c r="L126" s="210"/>
      <c r="M126" s="210"/>
    </row>
    <row r="127" spans="1:13" ht="14.25">
      <c r="A127" s="134"/>
      <c r="B127" s="133"/>
      <c r="C127" s="117"/>
      <c r="D127" s="117"/>
      <c r="E127" s="119" t="s">
        <v>510</v>
      </c>
      <c r="F127" s="129"/>
      <c r="G127" s="130"/>
      <c r="H127" s="130"/>
      <c r="I127" s="130"/>
      <c r="J127" s="142"/>
      <c r="K127" s="142"/>
      <c r="L127" s="142"/>
      <c r="M127" s="142"/>
    </row>
    <row r="128" spans="1:13" ht="20.25" customHeight="1">
      <c r="A128" s="134">
        <v>2211</v>
      </c>
      <c r="B128" s="133" t="s">
        <v>585</v>
      </c>
      <c r="C128" s="117">
        <v>1</v>
      </c>
      <c r="D128" s="117">
        <v>1</v>
      </c>
      <c r="E128" s="119" t="s">
        <v>191</v>
      </c>
      <c r="F128" s="129"/>
      <c r="G128" s="130"/>
      <c r="H128" s="130"/>
      <c r="I128" s="130"/>
      <c r="J128" s="142"/>
      <c r="K128" s="142"/>
      <c r="L128" s="142"/>
      <c r="M128" s="142"/>
    </row>
    <row r="129" spans="1:13" ht="44.25" customHeight="1">
      <c r="A129" s="134"/>
      <c r="B129" s="133"/>
      <c r="C129" s="117"/>
      <c r="D129" s="117"/>
      <c r="E129" s="119" t="s">
        <v>613</v>
      </c>
      <c r="F129" s="129"/>
      <c r="G129" s="130"/>
      <c r="H129" s="130"/>
      <c r="I129" s="130"/>
      <c r="J129" s="142"/>
      <c r="K129" s="142"/>
      <c r="L129" s="142"/>
      <c r="M129" s="142"/>
    </row>
    <row r="130" spans="1:13" ht="18.75" customHeight="1" hidden="1">
      <c r="A130" s="134"/>
      <c r="B130" s="133"/>
      <c r="C130" s="117"/>
      <c r="D130" s="117"/>
      <c r="E130" s="119" t="s">
        <v>614</v>
      </c>
      <c r="F130" s="129"/>
      <c r="G130" s="130"/>
      <c r="H130" s="130"/>
      <c r="I130" s="130"/>
      <c r="J130" s="142"/>
      <c r="K130" s="142"/>
      <c r="L130" s="142"/>
      <c r="M130" s="142"/>
    </row>
    <row r="131" spans="1:13" ht="18.75" customHeight="1" hidden="1">
      <c r="A131" s="134"/>
      <c r="B131" s="133"/>
      <c r="C131" s="117"/>
      <c r="D131" s="117"/>
      <c r="E131" s="119" t="s">
        <v>614</v>
      </c>
      <c r="F131" s="129"/>
      <c r="G131" s="130"/>
      <c r="H131" s="130"/>
      <c r="I131" s="130"/>
      <c r="J131" s="142"/>
      <c r="K131" s="142"/>
      <c r="L131" s="142"/>
      <c r="M131" s="142"/>
    </row>
    <row r="132" spans="1:13" s="206" customFormat="1" ht="18.75" customHeight="1">
      <c r="A132" s="200">
        <v>2220</v>
      </c>
      <c r="B132" s="201" t="s">
        <v>585</v>
      </c>
      <c r="C132" s="202">
        <v>2</v>
      </c>
      <c r="D132" s="202">
        <v>0</v>
      </c>
      <c r="E132" s="203" t="s">
        <v>192</v>
      </c>
      <c r="F132" s="204"/>
      <c r="G132" s="205"/>
      <c r="H132" s="205"/>
      <c r="I132" s="205"/>
      <c r="J132" s="210"/>
      <c r="K132" s="210"/>
      <c r="L132" s="210"/>
      <c r="M132" s="210"/>
    </row>
    <row r="133" spans="1:13" ht="14.25">
      <c r="A133" s="134"/>
      <c r="B133" s="133"/>
      <c r="C133" s="117"/>
      <c r="D133" s="117"/>
      <c r="E133" s="119" t="s">
        <v>510</v>
      </c>
      <c r="F133" s="129"/>
      <c r="G133" s="130"/>
      <c r="H133" s="130"/>
      <c r="I133" s="130"/>
      <c r="J133" s="142"/>
      <c r="K133" s="142"/>
      <c r="L133" s="142"/>
      <c r="M133" s="142"/>
    </row>
    <row r="134" spans="1:13" ht="17.25" customHeight="1">
      <c r="A134" s="134">
        <v>2221</v>
      </c>
      <c r="B134" s="133" t="s">
        <v>585</v>
      </c>
      <c r="C134" s="117">
        <v>2</v>
      </c>
      <c r="D134" s="117">
        <v>1</v>
      </c>
      <c r="E134" s="119" t="s">
        <v>193</v>
      </c>
      <c r="F134" s="129"/>
      <c r="G134" s="130"/>
      <c r="H134" s="130"/>
      <c r="I134" s="130"/>
      <c r="J134" s="142"/>
      <c r="K134" s="142"/>
      <c r="L134" s="142"/>
      <c r="M134" s="142"/>
    </row>
    <row r="135" spans="1:13" ht="41.25" customHeight="1">
      <c r="A135" s="134"/>
      <c r="B135" s="133"/>
      <c r="C135" s="117"/>
      <c r="D135" s="117"/>
      <c r="E135" s="119" t="s">
        <v>613</v>
      </c>
      <c r="F135" s="129"/>
      <c r="G135" s="130"/>
      <c r="H135" s="130"/>
      <c r="I135" s="130"/>
      <c r="J135" s="142"/>
      <c r="K135" s="142"/>
      <c r="L135" s="142"/>
      <c r="M135" s="142"/>
    </row>
    <row r="136" spans="1:13" ht="19.5" customHeight="1" hidden="1">
      <c r="A136" s="134"/>
      <c r="B136" s="133"/>
      <c r="C136" s="117"/>
      <c r="D136" s="117"/>
      <c r="E136" s="119" t="s">
        <v>614</v>
      </c>
      <c r="F136" s="129"/>
      <c r="G136" s="130"/>
      <c r="H136" s="130"/>
      <c r="I136" s="130"/>
      <c r="J136" s="142"/>
      <c r="K136" s="142"/>
      <c r="L136" s="142"/>
      <c r="M136" s="142"/>
    </row>
    <row r="137" spans="1:13" ht="18" customHeight="1" hidden="1">
      <c r="A137" s="134"/>
      <c r="B137" s="133"/>
      <c r="C137" s="117"/>
      <c r="D137" s="117"/>
      <c r="E137" s="119" t="s">
        <v>614</v>
      </c>
      <c r="F137" s="129"/>
      <c r="G137" s="130"/>
      <c r="H137" s="130"/>
      <c r="I137" s="130"/>
      <c r="J137" s="142"/>
      <c r="K137" s="142"/>
      <c r="L137" s="142"/>
      <c r="M137" s="142"/>
    </row>
    <row r="138" spans="1:13" s="206" customFormat="1" ht="18" customHeight="1">
      <c r="A138" s="200">
        <v>2230</v>
      </c>
      <c r="B138" s="201" t="s">
        <v>585</v>
      </c>
      <c r="C138" s="202">
        <v>3</v>
      </c>
      <c r="D138" s="202">
        <v>0</v>
      </c>
      <c r="E138" s="203" t="s">
        <v>194</v>
      </c>
      <c r="F138" s="204"/>
      <c r="G138" s="205"/>
      <c r="H138" s="205"/>
      <c r="I138" s="205"/>
      <c r="J138" s="210"/>
      <c r="K138" s="210"/>
      <c r="L138" s="210"/>
      <c r="M138" s="210"/>
    </row>
    <row r="139" spans="1:13" ht="14.25">
      <c r="A139" s="134"/>
      <c r="B139" s="133"/>
      <c r="C139" s="117"/>
      <c r="D139" s="117"/>
      <c r="E139" s="119" t="s">
        <v>510</v>
      </c>
      <c r="F139" s="129"/>
      <c r="G139" s="130"/>
      <c r="H139" s="130"/>
      <c r="I139" s="130"/>
      <c r="J139" s="142"/>
      <c r="K139" s="142"/>
      <c r="L139" s="142"/>
      <c r="M139" s="142"/>
    </row>
    <row r="140" spans="1:13" ht="19.5" customHeight="1">
      <c r="A140" s="134">
        <v>2231</v>
      </c>
      <c r="B140" s="133" t="s">
        <v>585</v>
      </c>
      <c r="C140" s="117">
        <v>3</v>
      </c>
      <c r="D140" s="117">
        <v>1</v>
      </c>
      <c r="E140" s="119" t="s">
        <v>195</v>
      </c>
      <c r="F140" s="129"/>
      <c r="G140" s="130"/>
      <c r="H140" s="130"/>
      <c r="I140" s="130"/>
      <c r="J140" s="142"/>
      <c r="K140" s="142"/>
      <c r="L140" s="142"/>
      <c r="M140" s="142"/>
    </row>
    <row r="141" spans="1:13" ht="40.5" customHeight="1">
      <c r="A141" s="134"/>
      <c r="B141" s="133"/>
      <c r="C141" s="117"/>
      <c r="D141" s="117"/>
      <c r="E141" s="119" t="s">
        <v>613</v>
      </c>
      <c r="F141" s="129"/>
      <c r="G141" s="130"/>
      <c r="H141" s="130"/>
      <c r="I141" s="130"/>
      <c r="J141" s="142"/>
      <c r="K141" s="142"/>
      <c r="L141" s="142"/>
      <c r="M141" s="142"/>
    </row>
    <row r="142" spans="1:13" ht="17.25" customHeight="1" hidden="1">
      <c r="A142" s="134"/>
      <c r="B142" s="133"/>
      <c r="C142" s="117"/>
      <c r="D142" s="117"/>
      <c r="E142" s="119" t="s">
        <v>614</v>
      </c>
      <c r="F142" s="129"/>
      <c r="G142" s="130"/>
      <c r="H142" s="130"/>
      <c r="I142" s="130"/>
      <c r="J142" s="142"/>
      <c r="K142" s="142"/>
      <c r="L142" s="142"/>
      <c r="M142" s="142"/>
    </row>
    <row r="143" spans="1:13" ht="18" customHeight="1" hidden="1">
      <c r="A143" s="134"/>
      <c r="B143" s="133"/>
      <c r="C143" s="117"/>
      <c r="D143" s="117"/>
      <c r="E143" s="119" t="s">
        <v>614</v>
      </c>
      <c r="F143" s="129"/>
      <c r="G143" s="130"/>
      <c r="H143" s="130"/>
      <c r="I143" s="130"/>
      <c r="J143" s="142"/>
      <c r="K143" s="142"/>
      <c r="L143" s="142"/>
      <c r="M143" s="142"/>
    </row>
    <row r="144" spans="1:13" s="206" customFormat="1" ht="31.5" customHeight="1">
      <c r="A144" s="200">
        <v>2240</v>
      </c>
      <c r="B144" s="201" t="s">
        <v>585</v>
      </c>
      <c r="C144" s="202">
        <v>4</v>
      </c>
      <c r="D144" s="202">
        <v>0</v>
      </c>
      <c r="E144" s="203" t="s">
        <v>196</v>
      </c>
      <c r="F144" s="204"/>
      <c r="G144" s="205"/>
      <c r="H144" s="205"/>
      <c r="I144" s="205"/>
      <c r="J144" s="210"/>
      <c r="K144" s="210"/>
      <c r="L144" s="210"/>
      <c r="M144" s="210"/>
    </row>
    <row r="145" spans="1:13" ht="14.25">
      <c r="A145" s="134"/>
      <c r="B145" s="133"/>
      <c r="C145" s="117"/>
      <c r="D145" s="117"/>
      <c r="E145" s="119" t="s">
        <v>510</v>
      </c>
      <c r="F145" s="129"/>
      <c r="G145" s="130"/>
      <c r="H145" s="130"/>
      <c r="I145" s="130"/>
      <c r="J145" s="142"/>
      <c r="K145" s="142"/>
      <c r="L145" s="142"/>
      <c r="M145" s="142"/>
    </row>
    <row r="146" spans="1:13" ht="29.25" customHeight="1">
      <c r="A146" s="134">
        <v>2241</v>
      </c>
      <c r="B146" s="133" t="s">
        <v>585</v>
      </c>
      <c r="C146" s="117">
        <v>4</v>
      </c>
      <c r="D146" s="117">
        <v>1</v>
      </c>
      <c r="E146" s="119" t="s">
        <v>196</v>
      </c>
      <c r="F146" s="129"/>
      <c r="G146" s="130"/>
      <c r="H146" s="130"/>
      <c r="I146" s="130"/>
      <c r="J146" s="142"/>
      <c r="K146" s="142"/>
      <c r="L146" s="142"/>
      <c r="M146" s="142"/>
    </row>
    <row r="147" spans="1:13" ht="14.25">
      <c r="A147" s="134"/>
      <c r="B147" s="133"/>
      <c r="C147" s="117"/>
      <c r="D147" s="117"/>
      <c r="E147" s="119" t="s">
        <v>510</v>
      </c>
      <c r="F147" s="129"/>
      <c r="G147" s="130"/>
      <c r="H147" s="130"/>
      <c r="I147" s="130"/>
      <c r="J147" s="142"/>
      <c r="K147" s="142"/>
      <c r="L147" s="142"/>
      <c r="M147" s="142"/>
    </row>
    <row r="148" spans="1:13" s="206" customFormat="1" ht="27.75" customHeight="1">
      <c r="A148" s="200">
        <v>2250</v>
      </c>
      <c r="B148" s="201" t="s">
        <v>585</v>
      </c>
      <c r="C148" s="202">
        <v>5</v>
      </c>
      <c r="D148" s="202">
        <v>0</v>
      </c>
      <c r="E148" s="203" t="s">
        <v>197</v>
      </c>
      <c r="F148" s="204"/>
      <c r="G148" s="205">
        <f>G150</f>
        <v>1200</v>
      </c>
      <c r="H148" s="205">
        <f>H150</f>
        <v>1200</v>
      </c>
      <c r="I148" s="205"/>
      <c r="J148" s="205">
        <f>J150</f>
        <v>300</v>
      </c>
      <c r="K148" s="205">
        <f>K150</f>
        <v>600</v>
      </c>
      <c r="L148" s="205">
        <f>L150</f>
        <v>900</v>
      </c>
      <c r="M148" s="205">
        <f>M150</f>
        <v>1200</v>
      </c>
    </row>
    <row r="149" spans="1:13" ht="14.25">
      <c r="A149" s="134"/>
      <c r="B149" s="133"/>
      <c r="C149" s="117"/>
      <c r="D149" s="117"/>
      <c r="E149" s="119" t="s">
        <v>510</v>
      </c>
      <c r="F149" s="129"/>
      <c r="G149" s="130"/>
      <c r="H149" s="130"/>
      <c r="I149" s="130"/>
      <c r="J149" s="142"/>
      <c r="K149" s="142"/>
      <c r="L149" s="142"/>
      <c r="M149" s="142"/>
    </row>
    <row r="150" spans="1:13" ht="18.75" customHeight="1">
      <c r="A150" s="134">
        <v>2251</v>
      </c>
      <c r="B150" s="133" t="s">
        <v>585</v>
      </c>
      <c r="C150" s="117">
        <v>5</v>
      </c>
      <c r="D150" s="117">
        <v>1</v>
      </c>
      <c r="E150" s="119" t="s">
        <v>197</v>
      </c>
      <c r="F150" s="129"/>
      <c r="G150" s="130">
        <f>G151+G152</f>
        <v>1200</v>
      </c>
      <c r="H150" s="130">
        <f>H151+H152</f>
        <v>1200</v>
      </c>
      <c r="I150" s="130"/>
      <c r="J150" s="130">
        <f>J151+J152</f>
        <v>300</v>
      </c>
      <c r="K150" s="130">
        <f>K151+K152</f>
        <v>600</v>
      </c>
      <c r="L150" s="130">
        <f>L151+L152</f>
        <v>900</v>
      </c>
      <c r="M150" s="130">
        <f>M151+M152</f>
        <v>1200</v>
      </c>
    </row>
    <row r="151" spans="1:13" ht="41.25" customHeight="1">
      <c r="A151" s="134"/>
      <c r="B151" s="133"/>
      <c r="C151" s="117"/>
      <c r="D151" s="117"/>
      <c r="E151" s="119" t="s">
        <v>613</v>
      </c>
      <c r="F151" s="129">
        <v>4261</v>
      </c>
      <c r="G151" s="130">
        <v>200</v>
      </c>
      <c r="H151" s="130">
        <f>G151</f>
        <v>200</v>
      </c>
      <c r="I151" s="130"/>
      <c r="J151" s="131">
        <v>50</v>
      </c>
      <c r="K151" s="131">
        <f>J151*2</f>
        <v>100</v>
      </c>
      <c r="L151" s="131">
        <f>J151*3</f>
        <v>150</v>
      </c>
      <c r="M151" s="131">
        <f>J151*4</f>
        <v>200</v>
      </c>
    </row>
    <row r="152" spans="1:13" ht="22.5" customHeight="1">
      <c r="A152" s="134"/>
      <c r="B152" s="133"/>
      <c r="C152" s="117"/>
      <c r="D152" s="117"/>
      <c r="E152" s="119" t="s">
        <v>623</v>
      </c>
      <c r="F152" s="129">
        <v>4264</v>
      </c>
      <c r="G152" s="130">
        <v>1000</v>
      </c>
      <c r="H152" s="130">
        <f>G152</f>
        <v>1000</v>
      </c>
      <c r="I152" s="130"/>
      <c r="J152" s="130">
        <f>H152/4</f>
        <v>250</v>
      </c>
      <c r="K152" s="130">
        <f>J152*2</f>
        <v>500</v>
      </c>
      <c r="L152" s="130">
        <f>J152*3</f>
        <v>750</v>
      </c>
      <c r="M152" s="130">
        <f>J152*4</f>
        <v>1000</v>
      </c>
    </row>
    <row r="153" spans="1:13" ht="14.25">
      <c r="A153" s="134"/>
      <c r="B153" s="133"/>
      <c r="C153" s="117"/>
      <c r="D153" s="117"/>
      <c r="E153" s="123"/>
      <c r="F153" s="129"/>
      <c r="G153" s="130"/>
      <c r="H153" s="130"/>
      <c r="I153" s="130"/>
      <c r="J153" s="142"/>
      <c r="K153" s="142"/>
      <c r="L153" s="142"/>
      <c r="M153" s="142"/>
    </row>
    <row r="154" spans="1:13" ht="53.25" customHeight="1">
      <c r="A154" s="132">
        <v>2300</v>
      </c>
      <c r="B154" s="133" t="s">
        <v>586</v>
      </c>
      <c r="C154" s="117">
        <v>0</v>
      </c>
      <c r="D154" s="117">
        <v>0</v>
      </c>
      <c r="E154" s="118" t="s">
        <v>624</v>
      </c>
      <c r="F154" s="129"/>
      <c r="G154" s="130"/>
      <c r="H154" s="130"/>
      <c r="I154" s="130"/>
      <c r="J154" s="142"/>
      <c r="K154" s="142"/>
      <c r="L154" s="142"/>
      <c r="M154" s="142"/>
    </row>
    <row r="155" spans="1:13" ht="14.25">
      <c r="A155" s="134"/>
      <c r="B155" s="133"/>
      <c r="C155" s="117"/>
      <c r="D155" s="117"/>
      <c r="E155" s="119" t="s">
        <v>509</v>
      </c>
      <c r="F155" s="129"/>
      <c r="G155" s="130"/>
      <c r="H155" s="130"/>
      <c r="I155" s="130"/>
      <c r="J155" s="142"/>
      <c r="K155" s="142"/>
      <c r="L155" s="142"/>
      <c r="M155" s="142"/>
    </row>
    <row r="156" spans="1:13" ht="16.5" customHeight="1">
      <c r="A156" s="134">
        <v>2310</v>
      </c>
      <c r="B156" s="133" t="s">
        <v>586</v>
      </c>
      <c r="C156" s="117">
        <v>1</v>
      </c>
      <c r="D156" s="117">
        <v>0</v>
      </c>
      <c r="E156" s="119" t="s">
        <v>432</v>
      </c>
      <c r="F156" s="129"/>
      <c r="G156" s="130"/>
      <c r="H156" s="130"/>
      <c r="I156" s="130"/>
      <c r="J156" s="142"/>
      <c r="K156" s="142"/>
      <c r="L156" s="142"/>
      <c r="M156" s="142"/>
    </row>
    <row r="157" spans="1:13" ht="14.25">
      <c r="A157" s="134"/>
      <c r="B157" s="133"/>
      <c r="C157" s="117"/>
      <c r="D157" s="117"/>
      <c r="E157" s="119" t="s">
        <v>510</v>
      </c>
      <c r="F157" s="129"/>
      <c r="G157" s="130"/>
      <c r="H157" s="130"/>
      <c r="I157" s="130"/>
      <c r="J157" s="142"/>
      <c r="K157" s="142"/>
      <c r="L157" s="142"/>
      <c r="M157" s="142"/>
    </row>
    <row r="158" spans="1:13" ht="23.25" customHeight="1">
      <c r="A158" s="134">
        <v>2311</v>
      </c>
      <c r="B158" s="133" t="s">
        <v>586</v>
      </c>
      <c r="C158" s="117">
        <v>1</v>
      </c>
      <c r="D158" s="117">
        <v>1</v>
      </c>
      <c r="E158" s="119" t="s">
        <v>198</v>
      </c>
      <c r="F158" s="129"/>
      <c r="G158" s="130"/>
      <c r="H158" s="130"/>
      <c r="I158" s="130"/>
      <c r="J158" s="142"/>
      <c r="K158" s="142"/>
      <c r="L158" s="142"/>
      <c r="M158" s="142"/>
    </row>
    <row r="159" spans="1:13" ht="41.25" customHeight="1">
      <c r="A159" s="134"/>
      <c r="B159" s="133"/>
      <c r="C159" s="117"/>
      <c r="D159" s="117"/>
      <c r="E159" s="119" t="s">
        <v>613</v>
      </c>
      <c r="F159" s="129"/>
      <c r="G159" s="130"/>
      <c r="H159" s="130"/>
      <c r="I159" s="130"/>
      <c r="J159" s="142"/>
      <c r="K159" s="142"/>
      <c r="L159" s="142"/>
      <c r="M159" s="142"/>
    </row>
    <row r="160" spans="1:13" ht="22.5" customHeight="1" hidden="1">
      <c r="A160" s="134"/>
      <c r="B160" s="133"/>
      <c r="C160" s="117"/>
      <c r="D160" s="117"/>
      <c r="E160" s="119" t="s">
        <v>614</v>
      </c>
      <c r="F160" s="129"/>
      <c r="G160" s="130"/>
      <c r="H160" s="130"/>
      <c r="I160" s="130"/>
      <c r="J160" s="142"/>
      <c r="K160" s="142"/>
      <c r="L160" s="142"/>
      <c r="M160" s="142"/>
    </row>
    <row r="161" spans="1:13" ht="22.5" customHeight="1" hidden="1">
      <c r="A161" s="134"/>
      <c r="B161" s="133"/>
      <c r="C161" s="117"/>
      <c r="D161" s="117"/>
      <c r="E161" s="119" t="s">
        <v>614</v>
      </c>
      <c r="F161" s="129"/>
      <c r="G161" s="130"/>
      <c r="H161" s="130"/>
      <c r="I161" s="130"/>
      <c r="J161" s="142"/>
      <c r="K161" s="142"/>
      <c r="L161" s="142"/>
      <c r="M161" s="142"/>
    </row>
    <row r="162" spans="1:13" ht="19.5" customHeight="1">
      <c r="A162" s="134">
        <v>2312</v>
      </c>
      <c r="B162" s="133" t="s">
        <v>586</v>
      </c>
      <c r="C162" s="117">
        <v>1</v>
      </c>
      <c r="D162" s="117">
        <v>2</v>
      </c>
      <c r="E162" s="119" t="s">
        <v>433</v>
      </c>
      <c r="F162" s="129"/>
      <c r="G162" s="130"/>
      <c r="H162" s="130"/>
      <c r="I162" s="130"/>
      <c r="J162" s="142"/>
      <c r="K162" s="142"/>
      <c r="L162" s="142"/>
      <c r="M162" s="142"/>
    </row>
    <row r="163" spans="1:13" ht="39.75" customHeight="1">
      <c r="A163" s="134"/>
      <c r="B163" s="133"/>
      <c r="C163" s="117"/>
      <c r="D163" s="117"/>
      <c r="E163" s="119" t="s">
        <v>613</v>
      </c>
      <c r="F163" s="129"/>
      <c r="G163" s="130"/>
      <c r="H163" s="130"/>
      <c r="I163" s="130"/>
      <c r="J163" s="142"/>
      <c r="K163" s="142"/>
      <c r="L163" s="142"/>
      <c r="M163" s="142"/>
    </row>
    <row r="164" spans="1:13" ht="20.25" customHeight="1" hidden="1">
      <c r="A164" s="134"/>
      <c r="B164" s="133"/>
      <c r="C164" s="117"/>
      <c r="D164" s="117"/>
      <c r="E164" s="119" t="s">
        <v>614</v>
      </c>
      <c r="F164" s="129"/>
      <c r="G164" s="130"/>
      <c r="H164" s="130"/>
      <c r="I164" s="130"/>
      <c r="J164" s="142"/>
      <c r="K164" s="142"/>
      <c r="L164" s="142"/>
      <c r="M164" s="142"/>
    </row>
    <row r="165" spans="1:13" ht="18.75" customHeight="1" hidden="1">
      <c r="A165" s="134"/>
      <c r="B165" s="133"/>
      <c r="C165" s="117"/>
      <c r="D165" s="117"/>
      <c r="E165" s="119" t="s">
        <v>614</v>
      </c>
      <c r="F165" s="129"/>
      <c r="G165" s="130"/>
      <c r="H165" s="130"/>
      <c r="I165" s="130"/>
      <c r="J165" s="142"/>
      <c r="K165" s="142"/>
      <c r="L165" s="142"/>
      <c r="M165" s="142"/>
    </row>
    <row r="166" spans="1:13" ht="20.25" customHeight="1">
      <c r="A166" s="134">
        <v>2313</v>
      </c>
      <c r="B166" s="133" t="s">
        <v>586</v>
      </c>
      <c r="C166" s="117">
        <v>1</v>
      </c>
      <c r="D166" s="117">
        <v>3</v>
      </c>
      <c r="E166" s="119" t="s">
        <v>434</v>
      </c>
      <c r="F166" s="129"/>
      <c r="G166" s="130"/>
      <c r="H166" s="130"/>
      <c r="I166" s="130"/>
      <c r="J166" s="142"/>
      <c r="K166" s="142"/>
      <c r="L166" s="142"/>
      <c r="M166" s="142"/>
    </row>
    <row r="167" spans="1:13" ht="42" customHeight="1">
      <c r="A167" s="134"/>
      <c r="B167" s="133"/>
      <c r="C167" s="117"/>
      <c r="D167" s="117"/>
      <c r="E167" s="119" t="s">
        <v>613</v>
      </c>
      <c r="F167" s="129"/>
      <c r="G167" s="130"/>
      <c r="H167" s="130"/>
      <c r="I167" s="130"/>
      <c r="J167" s="142"/>
      <c r="K167" s="142"/>
      <c r="L167" s="142"/>
      <c r="M167" s="142"/>
    </row>
    <row r="168" spans="1:13" ht="18.75" customHeight="1" hidden="1">
      <c r="A168" s="134"/>
      <c r="B168" s="133"/>
      <c r="C168" s="117"/>
      <c r="D168" s="117"/>
      <c r="E168" s="119" t="s">
        <v>614</v>
      </c>
      <c r="F168" s="129"/>
      <c r="G168" s="130"/>
      <c r="H168" s="130"/>
      <c r="I168" s="130"/>
      <c r="J168" s="142"/>
      <c r="K168" s="142"/>
      <c r="L168" s="142"/>
      <c r="M168" s="142"/>
    </row>
    <row r="169" spans="1:13" ht="19.5" customHeight="1" hidden="1">
      <c r="A169" s="134"/>
      <c r="B169" s="133"/>
      <c r="C169" s="117"/>
      <c r="D169" s="117"/>
      <c r="E169" s="119" t="s">
        <v>614</v>
      </c>
      <c r="F169" s="129"/>
      <c r="G169" s="130"/>
      <c r="H169" s="130"/>
      <c r="I169" s="130"/>
      <c r="J169" s="142"/>
      <c r="K169" s="142"/>
      <c r="L169" s="142"/>
      <c r="M169" s="142"/>
    </row>
    <row r="170" spans="1:13" ht="21.75" customHeight="1">
      <c r="A170" s="134">
        <v>2320</v>
      </c>
      <c r="B170" s="133" t="s">
        <v>586</v>
      </c>
      <c r="C170" s="117">
        <v>2</v>
      </c>
      <c r="D170" s="117">
        <v>0</v>
      </c>
      <c r="E170" s="119" t="s">
        <v>435</v>
      </c>
      <c r="F170" s="129"/>
      <c r="G170" s="130"/>
      <c r="H170" s="130"/>
      <c r="I170" s="130"/>
      <c r="J170" s="142"/>
      <c r="K170" s="142"/>
      <c r="L170" s="142"/>
      <c r="M170" s="142"/>
    </row>
    <row r="171" spans="1:13" ht="14.25">
      <c r="A171" s="134"/>
      <c r="B171" s="133"/>
      <c r="C171" s="117"/>
      <c r="D171" s="117"/>
      <c r="E171" s="119" t="s">
        <v>510</v>
      </c>
      <c r="F171" s="129"/>
      <c r="G171" s="130"/>
      <c r="H171" s="130"/>
      <c r="I171" s="130"/>
      <c r="J171" s="142"/>
      <c r="K171" s="142"/>
      <c r="L171" s="142"/>
      <c r="M171" s="142"/>
    </row>
    <row r="172" spans="1:13" ht="19.5" customHeight="1">
      <c r="A172" s="134">
        <v>2321</v>
      </c>
      <c r="B172" s="133" t="s">
        <v>586</v>
      </c>
      <c r="C172" s="117">
        <v>2</v>
      </c>
      <c r="D172" s="117">
        <v>1</v>
      </c>
      <c r="E172" s="119" t="s">
        <v>436</v>
      </c>
      <c r="F172" s="129"/>
      <c r="G172" s="130"/>
      <c r="H172" s="130"/>
      <c r="I172" s="130"/>
      <c r="J172" s="142"/>
      <c r="K172" s="142"/>
      <c r="L172" s="142"/>
      <c r="M172" s="142"/>
    </row>
    <row r="173" spans="1:13" ht="43.5" customHeight="1">
      <c r="A173" s="134"/>
      <c r="B173" s="133"/>
      <c r="C173" s="117"/>
      <c r="D173" s="117"/>
      <c r="E173" s="119" t="s">
        <v>613</v>
      </c>
      <c r="F173" s="129"/>
      <c r="G173" s="130"/>
      <c r="H173" s="130"/>
      <c r="I173" s="130"/>
      <c r="J173" s="142"/>
      <c r="K173" s="142"/>
      <c r="L173" s="142"/>
      <c r="M173" s="142"/>
    </row>
    <row r="174" spans="1:13" ht="21" customHeight="1" hidden="1">
      <c r="A174" s="134"/>
      <c r="B174" s="133"/>
      <c r="C174" s="117"/>
      <c r="D174" s="117"/>
      <c r="E174" s="119" t="s">
        <v>614</v>
      </c>
      <c r="F174" s="129"/>
      <c r="G174" s="130"/>
      <c r="H174" s="130"/>
      <c r="I174" s="130"/>
      <c r="J174" s="142"/>
      <c r="K174" s="142"/>
      <c r="L174" s="142"/>
      <c r="M174" s="142"/>
    </row>
    <row r="175" spans="1:13" ht="21.75" customHeight="1" hidden="1">
      <c r="A175" s="134"/>
      <c r="B175" s="133"/>
      <c r="C175" s="117"/>
      <c r="D175" s="117"/>
      <c r="E175" s="119" t="s">
        <v>614</v>
      </c>
      <c r="F175" s="129"/>
      <c r="G175" s="130"/>
      <c r="H175" s="130"/>
      <c r="I175" s="130"/>
      <c r="J175" s="142"/>
      <c r="K175" s="142"/>
      <c r="L175" s="142"/>
      <c r="M175" s="142"/>
    </row>
    <row r="176" spans="1:13" ht="31.5" customHeight="1">
      <c r="A176" s="134">
        <v>2330</v>
      </c>
      <c r="B176" s="133" t="s">
        <v>586</v>
      </c>
      <c r="C176" s="117">
        <v>3</v>
      </c>
      <c r="D176" s="117">
        <v>0</v>
      </c>
      <c r="E176" s="119" t="s">
        <v>437</v>
      </c>
      <c r="F176" s="129"/>
      <c r="G176" s="130"/>
      <c r="H176" s="130"/>
      <c r="I176" s="130"/>
      <c r="J176" s="142"/>
      <c r="K176" s="142"/>
      <c r="L176" s="142"/>
      <c r="M176" s="142"/>
    </row>
    <row r="177" spans="1:13" ht="14.25">
      <c r="A177" s="134"/>
      <c r="B177" s="133"/>
      <c r="C177" s="117"/>
      <c r="D177" s="117"/>
      <c r="E177" s="119" t="s">
        <v>510</v>
      </c>
      <c r="F177" s="129"/>
      <c r="G177" s="130"/>
      <c r="H177" s="130"/>
      <c r="I177" s="130"/>
      <c r="J177" s="142"/>
      <c r="K177" s="142"/>
      <c r="L177" s="142"/>
      <c r="M177" s="142"/>
    </row>
    <row r="178" spans="1:13" ht="14.25">
      <c r="A178" s="134">
        <v>2331</v>
      </c>
      <c r="B178" s="133" t="s">
        <v>586</v>
      </c>
      <c r="C178" s="117">
        <v>3</v>
      </c>
      <c r="D178" s="117">
        <v>1</v>
      </c>
      <c r="E178" s="119" t="s">
        <v>199</v>
      </c>
      <c r="F178" s="129"/>
      <c r="G178" s="130"/>
      <c r="H178" s="130"/>
      <c r="I178" s="130"/>
      <c r="J178" s="142"/>
      <c r="K178" s="142"/>
      <c r="L178" s="142"/>
      <c r="M178" s="142"/>
    </row>
    <row r="179" spans="1:13" ht="40.5" customHeight="1">
      <c r="A179" s="134"/>
      <c r="B179" s="133"/>
      <c r="C179" s="117"/>
      <c r="D179" s="117"/>
      <c r="E179" s="119" t="s">
        <v>613</v>
      </c>
      <c r="F179" s="129"/>
      <c r="G179" s="130"/>
      <c r="H179" s="130"/>
      <c r="I179" s="130"/>
      <c r="J179" s="142"/>
      <c r="K179" s="142"/>
      <c r="L179" s="142"/>
      <c r="M179" s="142"/>
    </row>
    <row r="180" spans="1:13" ht="22.5" customHeight="1" hidden="1">
      <c r="A180" s="134"/>
      <c r="B180" s="133"/>
      <c r="C180" s="117"/>
      <c r="D180" s="117"/>
      <c r="E180" s="119" t="s">
        <v>614</v>
      </c>
      <c r="F180" s="129"/>
      <c r="G180" s="130"/>
      <c r="H180" s="130"/>
      <c r="I180" s="130"/>
      <c r="J180" s="142"/>
      <c r="K180" s="142"/>
      <c r="L180" s="142"/>
      <c r="M180" s="142"/>
    </row>
    <row r="181" spans="1:13" ht="21" customHeight="1" hidden="1">
      <c r="A181" s="134"/>
      <c r="B181" s="133"/>
      <c r="C181" s="117"/>
      <c r="D181" s="117"/>
      <c r="E181" s="119" t="s">
        <v>614</v>
      </c>
      <c r="F181" s="129"/>
      <c r="G181" s="130"/>
      <c r="H181" s="130"/>
      <c r="I181" s="130"/>
      <c r="J181" s="142"/>
      <c r="K181" s="142"/>
      <c r="L181" s="142"/>
      <c r="M181" s="142"/>
    </row>
    <row r="182" spans="1:13" ht="20.25" customHeight="1">
      <c r="A182" s="134">
        <v>2332</v>
      </c>
      <c r="B182" s="133" t="s">
        <v>586</v>
      </c>
      <c r="C182" s="117">
        <v>3</v>
      </c>
      <c r="D182" s="117">
        <v>2</v>
      </c>
      <c r="E182" s="119" t="s">
        <v>438</v>
      </c>
      <c r="F182" s="129"/>
      <c r="G182" s="130"/>
      <c r="H182" s="130"/>
      <c r="I182" s="130"/>
      <c r="J182" s="142"/>
      <c r="K182" s="142"/>
      <c r="L182" s="142"/>
      <c r="M182" s="142"/>
    </row>
    <row r="183" spans="1:13" ht="42" customHeight="1">
      <c r="A183" s="134"/>
      <c r="B183" s="133"/>
      <c r="C183" s="117"/>
      <c r="D183" s="117"/>
      <c r="E183" s="119" t="s">
        <v>613</v>
      </c>
      <c r="F183" s="129"/>
      <c r="G183" s="130"/>
      <c r="H183" s="130"/>
      <c r="I183" s="130"/>
      <c r="J183" s="142"/>
      <c r="K183" s="142"/>
      <c r="L183" s="142"/>
      <c r="M183" s="142"/>
    </row>
    <row r="184" spans="1:13" ht="17.25" customHeight="1" hidden="1">
      <c r="A184" s="134"/>
      <c r="B184" s="133"/>
      <c r="C184" s="117"/>
      <c r="D184" s="117"/>
      <c r="E184" s="119" t="s">
        <v>614</v>
      </c>
      <c r="F184" s="129"/>
      <c r="G184" s="130"/>
      <c r="H184" s="130"/>
      <c r="I184" s="130"/>
      <c r="J184" s="142"/>
      <c r="K184" s="142"/>
      <c r="L184" s="142"/>
      <c r="M184" s="142"/>
    </row>
    <row r="185" spans="1:13" ht="20.25" customHeight="1" hidden="1">
      <c r="A185" s="134"/>
      <c r="B185" s="133"/>
      <c r="C185" s="117"/>
      <c r="D185" s="117"/>
      <c r="E185" s="119" t="s">
        <v>614</v>
      </c>
      <c r="F185" s="129"/>
      <c r="G185" s="130"/>
      <c r="H185" s="130"/>
      <c r="I185" s="130"/>
      <c r="J185" s="142"/>
      <c r="K185" s="142"/>
      <c r="L185" s="142"/>
      <c r="M185" s="142"/>
    </row>
    <row r="186" spans="1:13" ht="18.75" customHeight="1">
      <c r="A186" s="134">
        <v>2340</v>
      </c>
      <c r="B186" s="133" t="s">
        <v>586</v>
      </c>
      <c r="C186" s="117">
        <v>4</v>
      </c>
      <c r="D186" s="117">
        <v>0</v>
      </c>
      <c r="E186" s="119" t="s">
        <v>439</v>
      </c>
      <c r="F186" s="129"/>
      <c r="G186" s="130"/>
      <c r="H186" s="130"/>
      <c r="I186" s="130"/>
      <c r="J186" s="142"/>
      <c r="K186" s="142"/>
      <c r="L186" s="142"/>
      <c r="M186" s="142"/>
    </row>
    <row r="187" spans="1:13" ht="14.25">
      <c r="A187" s="134"/>
      <c r="B187" s="133"/>
      <c r="C187" s="117"/>
      <c r="D187" s="117"/>
      <c r="E187" s="119" t="s">
        <v>510</v>
      </c>
      <c r="F187" s="129"/>
      <c r="G187" s="130"/>
      <c r="H187" s="130"/>
      <c r="I187" s="130"/>
      <c r="J187" s="142"/>
      <c r="K187" s="142"/>
      <c r="L187" s="142"/>
      <c r="M187" s="142"/>
    </row>
    <row r="188" spans="1:13" ht="18.75" customHeight="1">
      <c r="A188" s="134">
        <v>2341</v>
      </c>
      <c r="B188" s="133" t="s">
        <v>586</v>
      </c>
      <c r="C188" s="117">
        <v>4</v>
      </c>
      <c r="D188" s="117">
        <v>1</v>
      </c>
      <c r="E188" s="119" t="s">
        <v>439</v>
      </c>
      <c r="F188" s="129"/>
      <c r="G188" s="130"/>
      <c r="H188" s="130"/>
      <c r="I188" s="130"/>
      <c r="J188" s="142"/>
      <c r="K188" s="142"/>
      <c r="L188" s="142"/>
      <c r="M188" s="142"/>
    </row>
    <row r="189" spans="1:13" ht="39.75" customHeight="1">
      <c r="A189" s="134"/>
      <c r="B189" s="133"/>
      <c r="C189" s="117"/>
      <c r="D189" s="117"/>
      <c r="E189" s="119" t="s">
        <v>613</v>
      </c>
      <c r="F189" s="129"/>
      <c r="G189" s="130"/>
      <c r="H189" s="130"/>
      <c r="I189" s="130"/>
      <c r="J189" s="142"/>
      <c r="K189" s="142"/>
      <c r="L189" s="142"/>
      <c r="M189" s="142"/>
    </row>
    <row r="190" spans="1:13" ht="16.5" customHeight="1" hidden="1">
      <c r="A190" s="134"/>
      <c r="B190" s="133"/>
      <c r="C190" s="117"/>
      <c r="D190" s="117"/>
      <c r="E190" s="119" t="s">
        <v>614</v>
      </c>
      <c r="F190" s="129"/>
      <c r="G190" s="130"/>
      <c r="H190" s="130"/>
      <c r="I190" s="130"/>
      <c r="J190" s="142"/>
      <c r="K190" s="142"/>
      <c r="L190" s="142"/>
      <c r="M190" s="142"/>
    </row>
    <row r="191" spans="1:13" ht="18" customHeight="1" hidden="1">
      <c r="A191" s="134"/>
      <c r="B191" s="133"/>
      <c r="C191" s="117"/>
      <c r="D191" s="117"/>
      <c r="E191" s="119" t="s">
        <v>614</v>
      </c>
      <c r="F191" s="129"/>
      <c r="G191" s="130"/>
      <c r="H191" s="130"/>
      <c r="I191" s="130"/>
      <c r="J191" s="142"/>
      <c r="K191" s="142"/>
      <c r="L191" s="142"/>
      <c r="M191" s="142"/>
    </row>
    <row r="192" spans="1:13" ht="17.25" customHeight="1">
      <c r="A192" s="134">
        <v>2350</v>
      </c>
      <c r="B192" s="133" t="s">
        <v>586</v>
      </c>
      <c r="C192" s="117">
        <v>5</v>
      </c>
      <c r="D192" s="117">
        <v>0</v>
      </c>
      <c r="E192" s="119" t="s">
        <v>200</v>
      </c>
      <c r="F192" s="129"/>
      <c r="G192" s="130"/>
      <c r="H192" s="130"/>
      <c r="I192" s="130"/>
      <c r="J192" s="142"/>
      <c r="K192" s="142"/>
      <c r="L192" s="142"/>
      <c r="M192" s="142"/>
    </row>
    <row r="193" spans="1:13" ht="14.25">
      <c r="A193" s="134"/>
      <c r="B193" s="133"/>
      <c r="C193" s="117"/>
      <c r="D193" s="117"/>
      <c r="E193" s="119" t="s">
        <v>510</v>
      </c>
      <c r="F193" s="129"/>
      <c r="G193" s="130"/>
      <c r="H193" s="130"/>
      <c r="I193" s="130"/>
      <c r="J193" s="142"/>
      <c r="K193" s="142"/>
      <c r="L193" s="142"/>
      <c r="M193" s="142"/>
    </row>
    <row r="194" spans="1:13" ht="19.5" customHeight="1">
      <c r="A194" s="134">
        <v>2351</v>
      </c>
      <c r="B194" s="133" t="s">
        <v>586</v>
      </c>
      <c r="C194" s="117">
        <v>5</v>
      </c>
      <c r="D194" s="117">
        <v>1</v>
      </c>
      <c r="E194" s="119" t="s">
        <v>201</v>
      </c>
      <c r="F194" s="129"/>
      <c r="G194" s="130"/>
      <c r="H194" s="130"/>
      <c r="I194" s="130"/>
      <c r="J194" s="142"/>
      <c r="K194" s="142"/>
      <c r="L194" s="142"/>
      <c r="M194" s="142"/>
    </row>
    <row r="195" spans="1:13" ht="42.75" customHeight="1">
      <c r="A195" s="134"/>
      <c r="B195" s="133"/>
      <c r="C195" s="117"/>
      <c r="D195" s="117"/>
      <c r="E195" s="119" t="s">
        <v>613</v>
      </c>
      <c r="F195" s="129"/>
      <c r="G195" s="130"/>
      <c r="H195" s="130"/>
      <c r="I195" s="130"/>
      <c r="J195" s="142"/>
      <c r="K195" s="142"/>
      <c r="L195" s="142"/>
      <c r="M195" s="142"/>
    </row>
    <row r="196" spans="1:13" ht="20.25" customHeight="1" hidden="1">
      <c r="A196" s="134"/>
      <c r="B196" s="133"/>
      <c r="C196" s="117"/>
      <c r="D196" s="117"/>
      <c r="E196" s="119" t="s">
        <v>614</v>
      </c>
      <c r="F196" s="129"/>
      <c r="G196" s="130"/>
      <c r="H196" s="130"/>
      <c r="I196" s="130"/>
      <c r="J196" s="142"/>
      <c r="K196" s="142"/>
      <c r="L196" s="142"/>
      <c r="M196" s="142"/>
    </row>
    <row r="197" spans="1:13" ht="16.5" customHeight="1" hidden="1">
      <c r="A197" s="134"/>
      <c r="B197" s="133"/>
      <c r="C197" s="117"/>
      <c r="D197" s="117"/>
      <c r="E197" s="119" t="s">
        <v>614</v>
      </c>
      <c r="F197" s="129"/>
      <c r="G197" s="130"/>
      <c r="H197" s="130"/>
      <c r="I197" s="130"/>
      <c r="J197" s="142"/>
      <c r="K197" s="142"/>
      <c r="L197" s="142"/>
      <c r="M197" s="142"/>
    </row>
    <row r="198" spans="1:13" ht="43.5" customHeight="1">
      <c r="A198" s="134">
        <v>2360</v>
      </c>
      <c r="B198" s="133" t="s">
        <v>586</v>
      </c>
      <c r="C198" s="117">
        <v>6</v>
      </c>
      <c r="D198" s="117">
        <v>0</v>
      </c>
      <c r="E198" s="119" t="s">
        <v>521</v>
      </c>
      <c r="F198" s="129"/>
      <c r="G198" s="130"/>
      <c r="H198" s="130"/>
      <c r="I198" s="130"/>
      <c r="J198" s="142"/>
      <c r="K198" s="142"/>
      <c r="L198" s="142"/>
      <c r="M198" s="142"/>
    </row>
    <row r="199" spans="1:13" ht="14.25">
      <c r="A199" s="134"/>
      <c r="B199" s="133"/>
      <c r="C199" s="117"/>
      <c r="D199" s="117"/>
      <c r="E199" s="119" t="s">
        <v>510</v>
      </c>
      <c r="F199" s="129"/>
      <c r="G199" s="130"/>
      <c r="H199" s="130"/>
      <c r="I199" s="130"/>
      <c r="J199" s="142"/>
      <c r="K199" s="142"/>
      <c r="L199" s="142"/>
      <c r="M199" s="142"/>
    </row>
    <row r="200" spans="1:13" ht="42.75" customHeight="1">
      <c r="A200" s="134">
        <v>2361</v>
      </c>
      <c r="B200" s="133" t="s">
        <v>586</v>
      </c>
      <c r="C200" s="117">
        <v>6</v>
      </c>
      <c r="D200" s="117">
        <v>1</v>
      </c>
      <c r="E200" s="119" t="s">
        <v>521</v>
      </c>
      <c r="F200" s="129"/>
      <c r="G200" s="130"/>
      <c r="H200" s="130"/>
      <c r="I200" s="130"/>
      <c r="J200" s="142"/>
      <c r="K200" s="142"/>
      <c r="L200" s="142"/>
      <c r="M200" s="142"/>
    </row>
    <row r="201" spans="1:13" ht="38.25">
      <c r="A201" s="134"/>
      <c r="B201" s="133"/>
      <c r="C201" s="117"/>
      <c r="D201" s="117"/>
      <c r="E201" s="119" t="s">
        <v>613</v>
      </c>
      <c r="F201" s="129"/>
      <c r="G201" s="130"/>
      <c r="H201" s="130"/>
      <c r="I201" s="130"/>
      <c r="J201" s="142"/>
      <c r="K201" s="142"/>
      <c r="L201" s="142"/>
      <c r="M201" s="142"/>
    </row>
    <row r="202" spans="1:13" ht="14.25" hidden="1">
      <c r="A202" s="134"/>
      <c r="B202" s="133"/>
      <c r="C202" s="117"/>
      <c r="D202" s="117"/>
      <c r="E202" s="119" t="s">
        <v>614</v>
      </c>
      <c r="F202" s="129"/>
      <c r="G202" s="130"/>
      <c r="H202" s="130"/>
      <c r="I202" s="130"/>
      <c r="J202" s="142"/>
      <c r="K202" s="142"/>
      <c r="L202" s="142"/>
      <c r="M202" s="142"/>
    </row>
    <row r="203" spans="1:13" ht="14.25" hidden="1">
      <c r="A203" s="134"/>
      <c r="B203" s="133"/>
      <c r="C203" s="117"/>
      <c r="D203" s="117"/>
      <c r="E203" s="119" t="s">
        <v>614</v>
      </c>
      <c r="F203" s="129"/>
      <c r="G203" s="130"/>
      <c r="H203" s="130"/>
      <c r="I203" s="130"/>
      <c r="J203" s="142"/>
      <c r="K203" s="142"/>
      <c r="L203" s="142"/>
      <c r="M203" s="142"/>
    </row>
    <row r="204" spans="1:13" ht="25.5">
      <c r="A204" s="134">
        <v>2370</v>
      </c>
      <c r="B204" s="133" t="s">
        <v>586</v>
      </c>
      <c r="C204" s="117">
        <v>7</v>
      </c>
      <c r="D204" s="117">
        <v>0</v>
      </c>
      <c r="E204" s="119" t="s">
        <v>522</v>
      </c>
      <c r="F204" s="129"/>
      <c r="G204" s="130"/>
      <c r="H204" s="130"/>
      <c r="I204" s="130"/>
      <c r="J204" s="142"/>
      <c r="K204" s="142"/>
      <c r="L204" s="142"/>
      <c r="M204" s="142"/>
    </row>
    <row r="205" spans="1:13" ht="14.25">
      <c r="A205" s="134"/>
      <c r="B205" s="133"/>
      <c r="C205" s="117"/>
      <c r="D205" s="117"/>
      <c r="E205" s="119" t="s">
        <v>510</v>
      </c>
      <c r="F205" s="129"/>
      <c r="G205" s="130"/>
      <c r="H205" s="130"/>
      <c r="I205" s="130"/>
      <c r="J205" s="142"/>
      <c r="K205" s="142"/>
      <c r="L205" s="142"/>
      <c r="M205" s="142"/>
    </row>
    <row r="206" spans="1:13" ht="25.5">
      <c r="A206" s="134">
        <v>2371</v>
      </c>
      <c r="B206" s="133" t="s">
        <v>586</v>
      </c>
      <c r="C206" s="117">
        <v>7</v>
      </c>
      <c r="D206" s="117">
        <v>1</v>
      </c>
      <c r="E206" s="119" t="s">
        <v>522</v>
      </c>
      <c r="F206" s="129"/>
      <c r="G206" s="130"/>
      <c r="H206" s="130"/>
      <c r="I206" s="130"/>
      <c r="J206" s="142"/>
      <c r="K206" s="142"/>
      <c r="L206" s="142"/>
      <c r="M206" s="142"/>
    </row>
    <row r="207" spans="1:13" ht="38.25">
      <c r="A207" s="134"/>
      <c r="B207" s="133"/>
      <c r="C207" s="117"/>
      <c r="D207" s="117"/>
      <c r="E207" s="119" t="s">
        <v>613</v>
      </c>
      <c r="F207" s="129"/>
      <c r="G207" s="130"/>
      <c r="H207" s="130"/>
      <c r="I207" s="130"/>
      <c r="J207" s="142"/>
      <c r="K207" s="142"/>
      <c r="L207" s="142"/>
      <c r="M207" s="142"/>
    </row>
    <row r="208" spans="1:13" ht="0.75" customHeight="1">
      <c r="A208" s="134"/>
      <c r="B208" s="133"/>
      <c r="C208" s="117"/>
      <c r="D208" s="117"/>
      <c r="E208" s="119" t="s">
        <v>614</v>
      </c>
      <c r="F208" s="129"/>
      <c r="G208" s="130"/>
      <c r="H208" s="130"/>
      <c r="I208" s="130"/>
      <c r="J208" s="142"/>
      <c r="K208" s="142"/>
      <c r="L208" s="142"/>
      <c r="M208" s="142"/>
    </row>
    <row r="209" spans="1:13" ht="14.25" hidden="1">
      <c r="A209" s="134"/>
      <c r="B209" s="133"/>
      <c r="C209" s="117"/>
      <c r="D209" s="117"/>
      <c r="E209" s="119" t="s">
        <v>614</v>
      </c>
      <c r="F209" s="129"/>
      <c r="G209" s="130"/>
      <c r="H209" s="130"/>
      <c r="I209" s="130"/>
      <c r="J209" s="142"/>
      <c r="K209" s="142"/>
      <c r="L209" s="142"/>
      <c r="M209" s="142"/>
    </row>
    <row r="210" spans="1:13" s="206" customFormat="1" ht="51">
      <c r="A210" s="200">
        <v>2400</v>
      </c>
      <c r="B210" s="201" t="s">
        <v>1</v>
      </c>
      <c r="C210" s="202">
        <v>0</v>
      </c>
      <c r="D210" s="202">
        <v>0</v>
      </c>
      <c r="E210" s="208" t="s">
        <v>625</v>
      </c>
      <c r="F210" s="204"/>
      <c r="G210" s="205">
        <f aca="true" t="shared" si="12" ref="G210:M210">G212+G222+G242+G256+G270+G297+G303+G321+G339</f>
        <v>291302.60000000003</v>
      </c>
      <c r="H210" s="205">
        <f t="shared" si="12"/>
        <v>291302.60000000003</v>
      </c>
      <c r="I210" s="205">
        <v>0</v>
      </c>
      <c r="J210" s="205">
        <f t="shared" si="12"/>
        <v>74399.4</v>
      </c>
      <c r="K210" s="205">
        <f t="shared" si="12"/>
        <v>179616.2</v>
      </c>
      <c r="L210" s="205">
        <f t="shared" si="12"/>
        <v>253215.6</v>
      </c>
      <c r="M210" s="205">
        <f t="shared" si="12"/>
        <v>291302.60000000003</v>
      </c>
    </row>
    <row r="211" spans="1:13" ht="14.25">
      <c r="A211" s="134"/>
      <c r="B211" s="133"/>
      <c r="C211" s="117"/>
      <c r="D211" s="117"/>
      <c r="E211" s="119" t="s">
        <v>509</v>
      </c>
      <c r="F211" s="129"/>
      <c r="G211" s="130"/>
      <c r="H211" s="130"/>
      <c r="I211" s="130"/>
      <c r="J211" s="142"/>
      <c r="K211" s="142"/>
      <c r="L211" s="142"/>
      <c r="M211" s="142"/>
    </row>
    <row r="212" spans="1:13" s="206" customFormat="1" ht="27.75" customHeight="1">
      <c r="A212" s="200">
        <v>2410</v>
      </c>
      <c r="B212" s="201" t="s">
        <v>1</v>
      </c>
      <c r="C212" s="202">
        <v>1</v>
      </c>
      <c r="D212" s="202">
        <v>0</v>
      </c>
      <c r="E212" s="203" t="s">
        <v>202</v>
      </c>
      <c r="F212" s="204"/>
      <c r="G212" s="205"/>
      <c r="H212" s="205"/>
      <c r="I212" s="205"/>
      <c r="J212" s="210"/>
      <c r="K212" s="210"/>
      <c r="L212" s="210"/>
      <c r="M212" s="210"/>
    </row>
    <row r="213" spans="1:13" ht="14.25">
      <c r="A213" s="134"/>
      <c r="B213" s="133"/>
      <c r="C213" s="117"/>
      <c r="D213" s="117"/>
      <c r="E213" s="119" t="s">
        <v>510</v>
      </c>
      <c r="F213" s="129"/>
      <c r="G213" s="130"/>
      <c r="H213" s="130"/>
      <c r="I213" s="130"/>
      <c r="J213" s="142"/>
      <c r="K213" s="142"/>
      <c r="L213" s="142"/>
      <c r="M213" s="142"/>
    </row>
    <row r="214" spans="1:13" ht="25.5">
      <c r="A214" s="134">
        <v>2411</v>
      </c>
      <c r="B214" s="133" t="s">
        <v>1</v>
      </c>
      <c r="C214" s="117">
        <v>1</v>
      </c>
      <c r="D214" s="117">
        <v>1</v>
      </c>
      <c r="E214" s="119" t="s">
        <v>203</v>
      </c>
      <c r="F214" s="129"/>
      <c r="G214" s="130"/>
      <c r="H214" s="130"/>
      <c r="I214" s="130"/>
      <c r="J214" s="142"/>
      <c r="K214" s="142"/>
      <c r="L214" s="142"/>
      <c r="M214" s="142"/>
    </row>
    <row r="215" spans="1:13" ht="37.5" customHeight="1">
      <c r="A215" s="134"/>
      <c r="B215" s="133"/>
      <c r="C215" s="117"/>
      <c r="D215" s="117"/>
      <c r="E215" s="119" t="s">
        <v>613</v>
      </c>
      <c r="F215" s="129"/>
      <c r="G215" s="130"/>
      <c r="H215" s="130"/>
      <c r="I215" s="130"/>
      <c r="J215" s="142"/>
      <c r="K215" s="142"/>
      <c r="L215" s="142"/>
      <c r="M215" s="142"/>
    </row>
    <row r="216" spans="1:13" ht="14.25" hidden="1">
      <c r="A216" s="134"/>
      <c r="B216" s="133"/>
      <c r="C216" s="117"/>
      <c r="D216" s="117"/>
      <c r="E216" s="119" t="s">
        <v>614</v>
      </c>
      <c r="F216" s="129"/>
      <c r="G216" s="130"/>
      <c r="H216" s="130"/>
      <c r="I216" s="130"/>
      <c r="J216" s="142"/>
      <c r="K216" s="142"/>
      <c r="L216" s="142"/>
      <c r="M216" s="142"/>
    </row>
    <row r="217" spans="1:13" ht="14.25" hidden="1">
      <c r="A217" s="134"/>
      <c r="B217" s="133"/>
      <c r="C217" s="117"/>
      <c r="D217" s="117"/>
      <c r="E217" s="119" t="s">
        <v>614</v>
      </c>
      <c r="F217" s="129"/>
      <c r="G217" s="130"/>
      <c r="H217" s="130"/>
      <c r="I217" s="130"/>
      <c r="J217" s="142"/>
      <c r="K217" s="142"/>
      <c r="L217" s="142"/>
      <c r="M217" s="142"/>
    </row>
    <row r="218" spans="1:13" ht="25.5">
      <c r="A218" s="134">
        <v>2412</v>
      </c>
      <c r="B218" s="133" t="s">
        <v>1</v>
      </c>
      <c r="C218" s="117">
        <v>1</v>
      </c>
      <c r="D218" s="117">
        <v>2</v>
      </c>
      <c r="E218" s="119" t="s">
        <v>204</v>
      </c>
      <c r="F218" s="129"/>
      <c r="G218" s="130"/>
      <c r="H218" s="130"/>
      <c r="I218" s="130"/>
      <c r="J218" s="142"/>
      <c r="K218" s="142"/>
      <c r="L218" s="142"/>
      <c r="M218" s="142"/>
    </row>
    <row r="219" spans="1:13" ht="38.25">
      <c r="A219" s="134"/>
      <c r="B219" s="133"/>
      <c r="C219" s="117"/>
      <c r="D219" s="117"/>
      <c r="E219" s="119" t="s">
        <v>613</v>
      </c>
      <c r="F219" s="129"/>
      <c r="G219" s="130"/>
      <c r="H219" s="130"/>
      <c r="I219" s="130"/>
      <c r="J219" s="142"/>
      <c r="K219" s="142"/>
      <c r="L219" s="142"/>
      <c r="M219" s="142"/>
    </row>
    <row r="220" spans="1:13" ht="1.5" customHeight="1">
      <c r="A220" s="134"/>
      <c r="B220" s="133"/>
      <c r="C220" s="117"/>
      <c r="D220" s="117"/>
      <c r="E220" s="119" t="s">
        <v>614</v>
      </c>
      <c r="F220" s="129"/>
      <c r="G220" s="130"/>
      <c r="H220" s="130"/>
      <c r="I220" s="130"/>
      <c r="J220" s="142"/>
      <c r="K220" s="142"/>
      <c r="L220" s="142"/>
      <c r="M220" s="142"/>
    </row>
    <row r="221" spans="1:13" ht="14.25" hidden="1">
      <c r="A221" s="134"/>
      <c r="B221" s="133"/>
      <c r="C221" s="117"/>
      <c r="D221" s="117"/>
      <c r="E221" s="119" t="s">
        <v>614</v>
      </c>
      <c r="F221" s="129"/>
      <c r="G221" s="130"/>
      <c r="H221" s="130"/>
      <c r="I221" s="130"/>
      <c r="J221" s="142"/>
      <c r="K221" s="142"/>
      <c r="L221" s="142"/>
      <c r="M221" s="142"/>
    </row>
    <row r="222" spans="1:13" s="206" customFormat="1" ht="38.25">
      <c r="A222" s="200">
        <v>2420</v>
      </c>
      <c r="B222" s="201" t="s">
        <v>1</v>
      </c>
      <c r="C222" s="202">
        <v>2</v>
      </c>
      <c r="D222" s="202">
        <v>0</v>
      </c>
      <c r="E222" s="203" t="s">
        <v>205</v>
      </c>
      <c r="F222" s="204"/>
      <c r="G222" s="205"/>
      <c r="H222" s="205"/>
      <c r="I222" s="205"/>
      <c r="J222" s="210"/>
      <c r="K222" s="210"/>
      <c r="L222" s="210"/>
      <c r="M222" s="210"/>
    </row>
    <row r="223" spans="1:13" ht="14.25">
      <c r="A223" s="134"/>
      <c r="B223" s="133"/>
      <c r="C223" s="117"/>
      <c r="D223" s="117"/>
      <c r="E223" s="119" t="s">
        <v>510</v>
      </c>
      <c r="F223" s="129"/>
      <c r="G223" s="130"/>
      <c r="H223" s="130"/>
      <c r="I223" s="130"/>
      <c r="J223" s="142"/>
      <c r="K223" s="142"/>
      <c r="L223" s="142"/>
      <c r="M223" s="142"/>
    </row>
    <row r="224" spans="1:13" ht="14.25">
      <c r="A224" s="134">
        <v>2421</v>
      </c>
      <c r="B224" s="133" t="s">
        <v>1</v>
      </c>
      <c r="C224" s="117">
        <v>2</v>
      </c>
      <c r="D224" s="117">
        <v>1</v>
      </c>
      <c r="E224" s="119" t="s">
        <v>206</v>
      </c>
      <c r="F224" s="129"/>
      <c r="G224" s="130"/>
      <c r="H224" s="130"/>
      <c r="I224" s="130"/>
      <c r="J224" s="142"/>
      <c r="K224" s="142"/>
      <c r="L224" s="142"/>
      <c r="M224" s="142"/>
    </row>
    <row r="225" spans="1:13" ht="38.25">
      <c r="A225" s="134"/>
      <c r="B225" s="133"/>
      <c r="C225" s="117"/>
      <c r="D225" s="117"/>
      <c r="E225" s="119" t="s">
        <v>613</v>
      </c>
      <c r="F225" s="129"/>
      <c r="G225" s="130"/>
      <c r="H225" s="130"/>
      <c r="I225" s="130"/>
      <c r="J225" s="142"/>
      <c r="K225" s="142"/>
      <c r="L225" s="142"/>
      <c r="M225" s="142"/>
    </row>
    <row r="226" spans="1:13" ht="0.75" customHeight="1">
      <c r="A226" s="134"/>
      <c r="B226" s="133"/>
      <c r="C226" s="117"/>
      <c r="D226" s="117"/>
      <c r="E226" s="123"/>
      <c r="F226" s="129"/>
      <c r="G226" s="130"/>
      <c r="H226" s="130"/>
      <c r="I226" s="130"/>
      <c r="J226" s="142"/>
      <c r="K226" s="142"/>
      <c r="L226" s="142"/>
      <c r="M226" s="142"/>
    </row>
    <row r="227" spans="1:13" ht="14.25" hidden="1">
      <c r="A227" s="134"/>
      <c r="B227" s="133"/>
      <c r="C227" s="117"/>
      <c r="D227" s="117"/>
      <c r="E227" s="123"/>
      <c r="F227" s="129"/>
      <c r="G227" s="130"/>
      <c r="H227" s="130"/>
      <c r="I227" s="130"/>
      <c r="J227" s="142"/>
      <c r="K227" s="142"/>
      <c r="L227" s="142"/>
      <c r="M227" s="142"/>
    </row>
    <row r="228" spans="1:13" ht="14.25" hidden="1">
      <c r="A228" s="134"/>
      <c r="B228" s="133"/>
      <c r="C228" s="117"/>
      <c r="D228" s="117"/>
      <c r="E228" s="123" t="s">
        <v>614</v>
      </c>
      <c r="F228" s="129"/>
      <c r="G228" s="130"/>
      <c r="H228" s="130"/>
      <c r="I228" s="130"/>
      <c r="J228" s="142"/>
      <c r="K228" s="142"/>
      <c r="L228" s="142"/>
      <c r="M228" s="142"/>
    </row>
    <row r="229" spans="1:13" ht="14.25" hidden="1">
      <c r="A229" s="134"/>
      <c r="B229" s="133"/>
      <c r="C229" s="117"/>
      <c r="D229" s="117"/>
      <c r="E229" s="123" t="s">
        <v>614</v>
      </c>
      <c r="F229" s="129"/>
      <c r="G229" s="130"/>
      <c r="H229" s="130"/>
      <c r="I229" s="130"/>
      <c r="J229" s="142"/>
      <c r="K229" s="142"/>
      <c r="L229" s="142"/>
      <c r="M229" s="142"/>
    </row>
    <row r="230" spans="1:13" ht="14.25">
      <c r="A230" s="134">
        <v>2422</v>
      </c>
      <c r="B230" s="133" t="s">
        <v>1</v>
      </c>
      <c r="C230" s="117">
        <v>2</v>
      </c>
      <c r="D230" s="117">
        <v>2</v>
      </c>
      <c r="E230" s="119" t="s">
        <v>207</v>
      </c>
      <c r="F230" s="129"/>
      <c r="G230" s="130"/>
      <c r="H230" s="130"/>
      <c r="I230" s="130"/>
      <c r="J230" s="142"/>
      <c r="K230" s="142"/>
      <c r="L230" s="142"/>
      <c r="M230" s="142"/>
    </row>
    <row r="231" spans="1:13" ht="38.25">
      <c r="A231" s="134"/>
      <c r="B231" s="133"/>
      <c r="C231" s="117"/>
      <c r="D231" s="117"/>
      <c r="E231" s="119" t="s">
        <v>613</v>
      </c>
      <c r="F231" s="129"/>
      <c r="G231" s="130"/>
      <c r="H231" s="130"/>
      <c r="I231" s="130"/>
      <c r="J231" s="142"/>
      <c r="K231" s="142"/>
      <c r="L231" s="142"/>
      <c r="M231" s="142"/>
    </row>
    <row r="232" spans="1:13" ht="14.25" hidden="1">
      <c r="A232" s="134"/>
      <c r="B232" s="133"/>
      <c r="C232" s="117"/>
      <c r="D232" s="117"/>
      <c r="E232" s="119" t="s">
        <v>614</v>
      </c>
      <c r="F232" s="129"/>
      <c r="G232" s="130"/>
      <c r="H232" s="130"/>
      <c r="I232" s="130"/>
      <c r="J232" s="142"/>
      <c r="K232" s="142"/>
      <c r="L232" s="142"/>
      <c r="M232" s="142"/>
    </row>
    <row r="233" spans="1:13" ht="14.25" hidden="1">
      <c r="A233" s="134"/>
      <c r="B233" s="133"/>
      <c r="C233" s="117"/>
      <c r="D233" s="117"/>
      <c r="E233" s="119" t="s">
        <v>614</v>
      </c>
      <c r="F233" s="129"/>
      <c r="G233" s="130"/>
      <c r="H233" s="130"/>
      <c r="I233" s="130"/>
      <c r="J233" s="142"/>
      <c r="K233" s="142"/>
      <c r="L233" s="142"/>
      <c r="M233" s="142"/>
    </row>
    <row r="234" spans="1:13" ht="14.25">
      <c r="A234" s="134">
        <v>2423</v>
      </c>
      <c r="B234" s="133" t="s">
        <v>1</v>
      </c>
      <c r="C234" s="117">
        <v>2</v>
      </c>
      <c r="D234" s="117">
        <v>3</v>
      </c>
      <c r="E234" s="119" t="s">
        <v>208</v>
      </c>
      <c r="F234" s="129"/>
      <c r="G234" s="130"/>
      <c r="H234" s="130"/>
      <c r="I234" s="130"/>
      <c r="J234" s="142"/>
      <c r="K234" s="142"/>
      <c r="L234" s="142"/>
      <c r="M234" s="142"/>
    </row>
    <row r="235" spans="1:13" ht="37.5" customHeight="1">
      <c r="A235" s="134"/>
      <c r="B235" s="133"/>
      <c r="C235" s="117"/>
      <c r="D235" s="117"/>
      <c r="E235" s="119" t="s">
        <v>613</v>
      </c>
      <c r="F235" s="129"/>
      <c r="G235" s="130"/>
      <c r="H235" s="130"/>
      <c r="I235" s="130"/>
      <c r="J235" s="142"/>
      <c r="K235" s="142"/>
      <c r="L235" s="142"/>
      <c r="M235" s="142"/>
    </row>
    <row r="236" spans="1:13" ht="14.25" hidden="1">
      <c r="A236" s="134"/>
      <c r="B236" s="133"/>
      <c r="C236" s="117"/>
      <c r="D236" s="117"/>
      <c r="E236" s="119" t="s">
        <v>614</v>
      </c>
      <c r="F236" s="129"/>
      <c r="G236" s="130"/>
      <c r="H236" s="130"/>
      <c r="I236" s="130"/>
      <c r="J236" s="142"/>
      <c r="K236" s="142"/>
      <c r="L236" s="142"/>
      <c r="M236" s="142"/>
    </row>
    <row r="237" spans="1:13" ht="14.25" hidden="1">
      <c r="A237" s="134"/>
      <c r="B237" s="133"/>
      <c r="C237" s="117"/>
      <c r="D237" s="117"/>
      <c r="E237" s="119" t="s">
        <v>614</v>
      </c>
      <c r="F237" s="129"/>
      <c r="G237" s="130"/>
      <c r="H237" s="130"/>
      <c r="I237" s="130"/>
      <c r="J237" s="142"/>
      <c r="K237" s="142"/>
      <c r="L237" s="142"/>
      <c r="M237" s="142"/>
    </row>
    <row r="238" spans="1:13" ht="14.25">
      <c r="A238" s="134">
        <v>2424</v>
      </c>
      <c r="B238" s="133" t="s">
        <v>1</v>
      </c>
      <c r="C238" s="117">
        <v>2</v>
      </c>
      <c r="D238" s="117">
        <v>4</v>
      </c>
      <c r="E238" s="119" t="s">
        <v>2</v>
      </c>
      <c r="F238" s="129"/>
      <c r="G238" s="130"/>
      <c r="H238" s="130"/>
      <c r="I238" s="130"/>
      <c r="J238" s="142"/>
      <c r="K238" s="142"/>
      <c r="L238" s="142"/>
      <c r="M238" s="142"/>
    </row>
    <row r="239" spans="1:13" ht="38.25">
      <c r="A239" s="134"/>
      <c r="B239" s="133"/>
      <c r="C239" s="117"/>
      <c r="D239" s="117"/>
      <c r="E239" s="119" t="s">
        <v>613</v>
      </c>
      <c r="F239" s="129"/>
      <c r="G239" s="130"/>
      <c r="H239" s="130"/>
      <c r="I239" s="130"/>
      <c r="J239" s="142"/>
      <c r="K239" s="142"/>
      <c r="L239" s="142"/>
      <c r="M239" s="142"/>
    </row>
    <row r="240" spans="1:13" ht="14.25" hidden="1">
      <c r="A240" s="134"/>
      <c r="B240" s="133"/>
      <c r="C240" s="117"/>
      <c r="D240" s="117"/>
      <c r="E240" s="119" t="s">
        <v>614</v>
      </c>
      <c r="F240" s="129"/>
      <c r="G240" s="130"/>
      <c r="H240" s="130"/>
      <c r="I240" s="130"/>
      <c r="J240" s="142"/>
      <c r="K240" s="142"/>
      <c r="L240" s="142"/>
      <c r="M240" s="142"/>
    </row>
    <row r="241" spans="1:13" ht="14.25" hidden="1">
      <c r="A241" s="134"/>
      <c r="B241" s="133"/>
      <c r="C241" s="117"/>
      <c r="D241" s="117"/>
      <c r="E241" s="119" t="s">
        <v>614</v>
      </c>
      <c r="F241" s="129"/>
      <c r="G241" s="130"/>
      <c r="H241" s="130"/>
      <c r="I241" s="130"/>
      <c r="J241" s="142"/>
      <c r="K241" s="142"/>
      <c r="L241" s="142"/>
      <c r="M241" s="142"/>
    </row>
    <row r="242" spans="1:13" s="206" customFormat="1" ht="14.25">
      <c r="A242" s="200">
        <v>2430</v>
      </c>
      <c r="B242" s="201" t="s">
        <v>1</v>
      </c>
      <c r="C242" s="202">
        <v>3</v>
      </c>
      <c r="D242" s="202">
        <v>0</v>
      </c>
      <c r="E242" s="203" t="s">
        <v>209</v>
      </c>
      <c r="F242" s="204"/>
      <c r="G242" s="205"/>
      <c r="H242" s="205"/>
      <c r="I242" s="205"/>
      <c r="J242" s="210"/>
      <c r="K242" s="210"/>
      <c r="L242" s="210"/>
      <c r="M242" s="210"/>
    </row>
    <row r="243" spans="1:13" ht="14.25">
      <c r="A243" s="134"/>
      <c r="B243" s="133"/>
      <c r="C243" s="117"/>
      <c r="D243" s="117"/>
      <c r="E243" s="119" t="s">
        <v>510</v>
      </c>
      <c r="F243" s="129"/>
      <c r="G243" s="130"/>
      <c r="H243" s="130"/>
      <c r="I243" s="130"/>
      <c r="J243" s="142"/>
      <c r="K243" s="142"/>
      <c r="L243" s="142"/>
      <c r="M243" s="142"/>
    </row>
    <row r="244" spans="1:13" ht="14.25">
      <c r="A244" s="134">
        <v>2431</v>
      </c>
      <c r="B244" s="133" t="s">
        <v>1</v>
      </c>
      <c r="C244" s="117">
        <v>3</v>
      </c>
      <c r="D244" s="117">
        <v>1</v>
      </c>
      <c r="E244" s="119" t="s">
        <v>210</v>
      </c>
      <c r="F244" s="129"/>
      <c r="G244" s="130"/>
      <c r="H244" s="130"/>
      <c r="I244" s="130"/>
      <c r="J244" s="142"/>
      <c r="K244" s="142"/>
      <c r="L244" s="142"/>
      <c r="M244" s="142"/>
    </row>
    <row r="245" spans="1:13" ht="38.25">
      <c r="A245" s="134"/>
      <c r="B245" s="133"/>
      <c r="C245" s="117"/>
      <c r="D245" s="117"/>
      <c r="E245" s="119" t="s">
        <v>613</v>
      </c>
      <c r="F245" s="129"/>
      <c r="G245" s="130"/>
      <c r="H245" s="130"/>
      <c r="I245" s="130"/>
      <c r="J245" s="142"/>
      <c r="K245" s="142"/>
      <c r="L245" s="142"/>
      <c r="M245" s="142"/>
    </row>
    <row r="246" spans="1:13" ht="0.75" customHeight="1">
      <c r="A246" s="134"/>
      <c r="B246" s="133"/>
      <c r="C246" s="117"/>
      <c r="D246" s="117"/>
      <c r="E246" s="119" t="s">
        <v>614</v>
      </c>
      <c r="F246" s="129"/>
      <c r="G246" s="130"/>
      <c r="H246" s="130"/>
      <c r="I246" s="130"/>
      <c r="J246" s="142"/>
      <c r="K246" s="142"/>
      <c r="L246" s="142"/>
      <c r="M246" s="142"/>
    </row>
    <row r="247" spans="1:13" ht="14.25" hidden="1">
      <c r="A247" s="134"/>
      <c r="B247" s="133"/>
      <c r="C247" s="117"/>
      <c r="D247" s="117"/>
      <c r="E247" s="119" t="s">
        <v>614</v>
      </c>
      <c r="F247" s="129"/>
      <c r="G247" s="130"/>
      <c r="H247" s="130"/>
      <c r="I247" s="130"/>
      <c r="J247" s="142"/>
      <c r="K247" s="142"/>
      <c r="L247" s="142"/>
      <c r="M247" s="142"/>
    </row>
    <row r="248" spans="1:13" ht="14.25">
      <c r="A248" s="134">
        <v>2432</v>
      </c>
      <c r="B248" s="133" t="s">
        <v>1</v>
      </c>
      <c r="C248" s="117">
        <v>3</v>
      </c>
      <c r="D248" s="117">
        <v>2</v>
      </c>
      <c r="E248" s="119" t="s">
        <v>211</v>
      </c>
      <c r="F248" s="129"/>
      <c r="G248" s="130"/>
      <c r="H248" s="130"/>
      <c r="I248" s="130"/>
      <c r="J248" s="142"/>
      <c r="K248" s="142"/>
      <c r="L248" s="142"/>
      <c r="M248" s="142"/>
    </row>
    <row r="249" spans="1:13" ht="38.25">
      <c r="A249" s="134"/>
      <c r="B249" s="133"/>
      <c r="C249" s="117"/>
      <c r="D249" s="117"/>
      <c r="E249" s="119" t="s">
        <v>613</v>
      </c>
      <c r="F249" s="129"/>
      <c r="G249" s="130"/>
      <c r="H249" s="130"/>
      <c r="I249" s="130"/>
      <c r="J249" s="142"/>
      <c r="K249" s="142"/>
      <c r="L249" s="142"/>
      <c r="M249" s="142"/>
    </row>
    <row r="250" spans="1:13" ht="14.25" hidden="1">
      <c r="A250" s="134"/>
      <c r="B250" s="133"/>
      <c r="C250" s="117"/>
      <c r="D250" s="117"/>
      <c r="E250" s="119" t="s">
        <v>614</v>
      </c>
      <c r="F250" s="129"/>
      <c r="G250" s="130"/>
      <c r="H250" s="130"/>
      <c r="I250" s="130"/>
      <c r="J250" s="142"/>
      <c r="K250" s="142"/>
      <c r="L250" s="142"/>
      <c r="M250" s="142"/>
    </row>
    <row r="251" spans="1:13" ht="14.25" hidden="1">
      <c r="A251" s="134"/>
      <c r="B251" s="133"/>
      <c r="C251" s="117"/>
      <c r="D251" s="117"/>
      <c r="E251" s="119" t="s">
        <v>614</v>
      </c>
      <c r="F251" s="129"/>
      <c r="G251" s="130"/>
      <c r="H251" s="130"/>
      <c r="I251" s="130"/>
      <c r="J251" s="142"/>
      <c r="K251" s="142"/>
      <c r="L251" s="142"/>
      <c r="M251" s="142"/>
    </row>
    <row r="252" spans="1:13" ht="14.25">
      <c r="A252" s="134">
        <v>2433</v>
      </c>
      <c r="B252" s="133" t="s">
        <v>1</v>
      </c>
      <c r="C252" s="117">
        <v>3</v>
      </c>
      <c r="D252" s="117">
        <v>3</v>
      </c>
      <c r="E252" s="119" t="s">
        <v>212</v>
      </c>
      <c r="F252" s="129"/>
      <c r="G252" s="130"/>
      <c r="H252" s="130"/>
      <c r="I252" s="130"/>
      <c r="J252" s="142"/>
      <c r="K252" s="142"/>
      <c r="L252" s="142"/>
      <c r="M252" s="142"/>
    </row>
    <row r="253" spans="1:13" ht="38.25">
      <c r="A253" s="134"/>
      <c r="B253" s="133"/>
      <c r="C253" s="117"/>
      <c r="D253" s="117"/>
      <c r="E253" s="119" t="s">
        <v>613</v>
      </c>
      <c r="F253" s="129"/>
      <c r="G253" s="130"/>
      <c r="H253" s="130"/>
      <c r="I253" s="130"/>
      <c r="J253" s="142"/>
      <c r="K253" s="142"/>
      <c r="L253" s="142"/>
      <c r="M253" s="142"/>
    </row>
    <row r="254" spans="1:13" ht="0.75" customHeight="1">
      <c r="A254" s="134"/>
      <c r="B254" s="133"/>
      <c r="C254" s="117"/>
      <c r="D254" s="117"/>
      <c r="E254" s="119" t="s">
        <v>614</v>
      </c>
      <c r="F254" s="129"/>
      <c r="G254" s="130"/>
      <c r="H254" s="130"/>
      <c r="I254" s="130"/>
      <c r="J254" s="142"/>
      <c r="K254" s="142"/>
      <c r="L254" s="142"/>
      <c r="M254" s="142"/>
    </row>
    <row r="255" spans="1:13" ht="14.25" hidden="1">
      <c r="A255" s="134"/>
      <c r="B255" s="133"/>
      <c r="C255" s="117"/>
      <c r="D255" s="117"/>
      <c r="E255" s="119" t="s">
        <v>614</v>
      </c>
      <c r="F255" s="129"/>
      <c r="G255" s="130"/>
      <c r="H255" s="130"/>
      <c r="I255" s="130"/>
      <c r="J255" s="142"/>
      <c r="K255" s="142"/>
      <c r="L255" s="142"/>
      <c r="M255" s="142"/>
    </row>
    <row r="256" spans="1:13" s="206" customFormat="1" ht="25.5">
      <c r="A256" s="200">
        <v>2440</v>
      </c>
      <c r="B256" s="201" t="s">
        <v>1</v>
      </c>
      <c r="C256" s="202">
        <v>4</v>
      </c>
      <c r="D256" s="202">
        <v>0</v>
      </c>
      <c r="E256" s="203" t="s">
        <v>213</v>
      </c>
      <c r="F256" s="204"/>
      <c r="G256" s="205"/>
      <c r="H256" s="205"/>
      <c r="I256" s="205"/>
      <c r="J256" s="210"/>
      <c r="K256" s="210"/>
      <c r="L256" s="210"/>
      <c r="M256" s="210"/>
    </row>
    <row r="257" spans="1:13" ht="14.25">
      <c r="A257" s="134"/>
      <c r="B257" s="133"/>
      <c r="C257" s="117"/>
      <c r="D257" s="117"/>
      <c r="E257" s="119" t="s">
        <v>510</v>
      </c>
      <c r="F257" s="129"/>
      <c r="G257" s="130"/>
      <c r="H257" s="130"/>
      <c r="I257" s="130"/>
      <c r="J257" s="142"/>
      <c r="K257" s="142"/>
      <c r="L257" s="142"/>
      <c r="M257" s="142"/>
    </row>
    <row r="258" spans="1:13" ht="25.5">
      <c r="A258" s="134">
        <v>2441</v>
      </c>
      <c r="B258" s="133" t="s">
        <v>1</v>
      </c>
      <c r="C258" s="117">
        <v>4</v>
      </c>
      <c r="D258" s="117">
        <v>1</v>
      </c>
      <c r="E258" s="119" t="s">
        <v>214</v>
      </c>
      <c r="F258" s="129"/>
      <c r="G258" s="130"/>
      <c r="H258" s="130"/>
      <c r="I258" s="130"/>
      <c r="J258" s="142"/>
      <c r="K258" s="142"/>
      <c r="L258" s="142"/>
      <c r="M258" s="142"/>
    </row>
    <row r="259" spans="1:13" ht="38.25">
      <c r="A259" s="134"/>
      <c r="B259" s="133"/>
      <c r="C259" s="117"/>
      <c r="D259" s="117"/>
      <c r="E259" s="119" t="s">
        <v>613</v>
      </c>
      <c r="F259" s="129"/>
      <c r="G259" s="130"/>
      <c r="H259" s="130"/>
      <c r="I259" s="130"/>
      <c r="J259" s="142"/>
      <c r="K259" s="142"/>
      <c r="L259" s="142"/>
      <c r="M259" s="142"/>
    </row>
    <row r="260" spans="1:13" ht="14.25" hidden="1">
      <c r="A260" s="134"/>
      <c r="B260" s="133"/>
      <c r="C260" s="117"/>
      <c r="D260" s="117"/>
      <c r="E260" s="119" t="s">
        <v>614</v>
      </c>
      <c r="F260" s="129"/>
      <c r="G260" s="130"/>
      <c r="H260" s="130"/>
      <c r="I260" s="130"/>
      <c r="J260" s="142"/>
      <c r="K260" s="142"/>
      <c r="L260" s="142"/>
      <c r="M260" s="142"/>
    </row>
    <row r="261" spans="1:13" ht="14.25" hidden="1">
      <c r="A261" s="134"/>
      <c r="B261" s="133"/>
      <c r="C261" s="117"/>
      <c r="D261" s="117"/>
      <c r="E261" s="119" t="s">
        <v>614</v>
      </c>
      <c r="F261" s="129"/>
      <c r="G261" s="130"/>
      <c r="H261" s="130"/>
      <c r="I261" s="130"/>
      <c r="J261" s="142"/>
      <c r="K261" s="142"/>
      <c r="L261" s="142"/>
      <c r="M261" s="142"/>
    </row>
    <row r="262" spans="1:13" ht="14.25">
      <c r="A262" s="134">
        <v>2442</v>
      </c>
      <c r="B262" s="133" t="s">
        <v>1</v>
      </c>
      <c r="C262" s="117">
        <v>4</v>
      </c>
      <c r="D262" s="117">
        <v>2</v>
      </c>
      <c r="E262" s="119" t="s">
        <v>215</v>
      </c>
      <c r="F262" s="129"/>
      <c r="G262" s="130"/>
      <c r="H262" s="130"/>
      <c r="I262" s="130"/>
      <c r="J262" s="142"/>
      <c r="K262" s="142"/>
      <c r="L262" s="142"/>
      <c r="M262" s="142"/>
    </row>
    <row r="263" spans="1:13" ht="36.75" customHeight="1">
      <c r="A263" s="134"/>
      <c r="B263" s="133"/>
      <c r="C263" s="117"/>
      <c r="D263" s="117"/>
      <c r="E263" s="119" t="s">
        <v>613</v>
      </c>
      <c r="F263" s="129"/>
      <c r="G263" s="130"/>
      <c r="H263" s="130"/>
      <c r="I263" s="130"/>
      <c r="J263" s="142"/>
      <c r="K263" s="142"/>
      <c r="L263" s="142"/>
      <c r="M263" s="142"/>
    </row>
    <row r="264" spans="1:13" ht="14.25" hidden="1">
      <c r="A264" s="134"/>
      <c r="B264" s="133"/>
      <c r="C264" s="117"/>
      <c r="D264" s="117"/>
      <c r="E264" s="119" t="s">
        <v>614</v>
      </c>
      <c r="F264" s="129"/>
      <c r="G264" s="130"/>
      <c r="H264" s="130"/>
      <c r="I264" s="130"/>
      <c r="J264" s="142"/>
      <c r="K264" s="142"/>
      <c r="L264" s="142"/>
      <c r="M264" s="142"/>
    </row>
    <row r="265" spans="1:13" ht="14.25" hidden="1">
      <c r="A265" s="134"/>
      <c r="B265" s="133"/>
      <c r="C265" s="117"/>
      <c r="D265" s="117"/>
      <c r="E265" s="119" t="s">
        <v>614</v>
      </c>
      <c r="F265" s="129"/>
      <c r="G265" s="130"/>
      <c r="H265" s="130"/>
      <c r="I265" s="130"/>
      <c r="J265" s="142"/>
      <c r="K265" s="142"/>
      <c r="L265" s="142"/>
      <c r="M265" s="142"/>
    </row>
    <row r="266" spans="1:13" ht="14.25">
      <c r="A266" s="134">
        <v>2443</v>
      </c>
      <c r="B266" s="133" t="s">
        <v>1</v>
      </c>
      <c r="C266" s="117">
        <v>4</v>
      </c>
      <c r="D266" s="117">
        <v>3</v>
      </c>
      <c r="E266" s="119" t="s">
        <v>216</v>
      </c>
      <c r="F266" s="129"/>
      <c r="G266" s="130"/>
      <c r="H266" s="130"/>
      <c r="I266" s="130"/>
      <c r="J266" s="142"/>
      <c r="K266" s="142"/>
      <c r="L266" s="142"/>
      <c r="M266" s="142"/>
    </row>
    <row r="267" spans="1:14" ht="38.25">
      <c r="A267" s="134"/>
      <c r="B267" s="133"/>
      <c r="C267" s="117"/>
      <c r="D267" s="117"/>
      <c r="E267" s="119" t="s">
        <v>613</v>
      </c>
      <c r="F267" s="129"/>
      <c r="G267" s="130"/>
      <c r="H267" s="130"/>
      <c r="I267" s="130"/>
      <c r="J267" s="142"/>
      <c r="K267" s="142"/>
      <c r="L267" s="142"/>
      <c r="M267" s="142"/>
      <c r="N267" s="195"/>
    </row>
    <row r="268" spans="1:13" ht="1.5" customHeight="1">
      <c r="A268" s="134"/>
      <c r="B268" s="133"/>
      <c r="C268" s="117"/>
      <c r="D268" s="117"/>
      <c r="E268" s="119" t="s">
        <v>614</v>
      </c>
      <c r="F268" s="129"/>
      <c r="G268" s="130"/>
      <c r="H268" s="130"/>
      <c r="I268" s="130"/>
      <c r="J268" s="142"/>
      <c r="K268" s="142"/>
      <c r="L268" s="142"/>
      <c r="M268" s="142"/>
    </row>
    <row r="269" spans="1:13" ht="14.25" hidden="1">
      <c r="A269" s="134"/>
      <c r="B269" s="133"/>
      <c r="C269" s="117"/>
      <c r="D269" s="117"/>
      <c r="E269" s="119" t="s">
        <v>614</v>
      </c>
      <c r="F269" s="129"/>
      <c r="G269" s="130"/>
      <c r="H269" s="130"/>
      <c r="I269" s="130"/>
      <c r="J269" s="142"/>
      <c r="K269" s="142"/>
      <c r="L269" s="142"/>
      <c r="M269" s="142"/>
    </row>
    <row r="270" spans="1:14" s="206" customFormat="1" ht="14.25">
      <c r="A270" s="200">
        <v>2450</v>
      </c>
      <c r="B270" s="201" t="s">
        <v>1</v>
      </c>
      <c r="C270" s="202">
        <v>5</v>
      </c>
      <c r="D270" s="202">
        <v>0</v>
      </c>
      <c r="E270" s="203" t="s">
        <v>217</v>
      </c>
      <c r="F270" s="204"/>
      <c r="G270" s="205">
        <f>G272+G281+G285+G293</f>
        <v>401302.60000000003</v>
      </c>
      <c r="H270" s="205">
        <f>H272</f>
        <v>291302.60000000003</v>
      </c>
      <c r="I270" s="205">
        <f>I272</f>
        <v>110000</v>
      </c>
      <c r="J270" s="205">
        <f>J274+J275+J276+J277</f>
        <v>101899.4</v>
      </c>
      <c r="K270" s="205">
        <f>K274+K275+K276+K277</f>
        <v>262116.2</v>
      </c>
      <c r="L270" s="205">
        <f>L274+L275+L276+L277</f>
        <v>361131.5</v>
      </c>
      <c r="M270" s="205">
        <f>M274+M275+M276+M277</f>
        <v>401302.60000000003</v>
      </c>
      <c r="N270" s="211"/>
    </row>
    <row r="271" spans="1:14" ht="14.25">
      <c r="A271" s="134"/>
      <c r="B271" s="133"/>
      <c r="C271" s="117"/>
      <c r="D271" s="117"/>
      <c r="E271" s="119" t="s">
        <v>510</v>
      </c>
      <c r="F271" s="129"/>
      <c r="G271" s="130"/>
      <c r="H271" s="130"/>
      <c r="I271" s="130"/>
      <c r="J271" s="142"/>
      <c r="K271" s="142"/>
      <c r="L271" s="142"/>
      <c r="M271" s="142"/>
      <c r="N271" s="195"/>
    </row>
    <row r="272" spans="1:14" s="206" customFormat="1" ht="14.25">
      <c r="A272" s="200">
        <v>2451</v>
      </c>
      <c r="B272" s="201" t="s">
        <v>1</v>
      </c>
      <c r="C272" s="202">
        <v>5</v>
      </c>
      <c r="D272" s="202">
        <v>1</v>
      </c>
      <c r="E272" s="203" t="s">
        <v>218</v>
      </c>
      <c r="F272" s="204"/>
      <c r="G272" s="205">
        <f>G274+G275+G276+G277+G278</f>
        <v>401302.60000000003</v>
      </c>
      <c r="H272" s="205">
        <f>H274+H275+H276</f>
        <v>291302.60000000003</v>
      </c>
      <c r="I272" s="205">
        <f>I277+I278</f>
        <v>110000</v>
      </c>
      <c r="J272" s="205">
        <f>J274+J275+J276+J277</f>
        <v>101899.4</v>
      </c>
      <c r="K272" s="205">
        <f>K274+K275+K276+K277</f>
        <v>262116.2</v>
      </c>
      <c r="L272" s="205">
        <f>L274+L275+L276+L277</f>
        <v>361131.5</v>
      </c>
      <c r="M272" s="205">
        <f>M274+M275+M276+M277</f>
        <v>401302.60000000003</v>
      </c>
      <c r="N272" s="211"/>
    </row>
    <row r="273" spans="1:14" ht="38.25">
      <c r="A273" s="134"/>
      <c r="B273" s="133"/>
      <c r="C273" s="117"/>
      <c r="D273" s="117"/>
      <c r="E273" s="119" t="s">
        <v>613</v>
      </c>
      <c r="F273" s="129"/>
      <c r="G273" s="130"/>
      <c r="H273" s="130"/>
      <c r="I273" s="130"/>
      <c r="J273" s="142"/>
      <c r="K273" s="142"/>
      <c r="L273" s="142"/>
      <c r="M273" s="142"/>
      <c r="N273" s="195"/>
    </row>
    <row r="274" spans="1:15" ht="14.25">
      <c r="A274" s="134"/>
      <c r="B274" s="133"/>
      <c r="C274" s="117"/>
      <c r="D274" s="117"/>
      <c r="E274" s="119" t="s">
        <v>626</v>
      </c>
      <c r="F274" s="129">
        <v>4239</v>
      </c>
      <c r="G274" s="130">
        <v>5000</v>
      </c>
      <c r="H274" s="130">
        <f>G274</f>
        <v>5000</v>
      </c>
      <c r="I274" s="130"/>
      <c r="J274" s="130">
        <f>H274/4</f>
        <v>1250</v>
      </c>
      <c r="K274" s="130">
        <f>J274*3</f>
        <v>3750</v>
      </c>
      <c r="L274" s="130">
        <f>J274*3</f>
        <v>3750</v>
      </c>
      <c r="M274" s="130">
        <f>J274*4</f>
        <v>5000</v>
      </c>
      <c r="N274" s="195"/>
      <c r="O274" s="195"/>
    </row>
    <row r="275" spans="1:16" ht="14.25">
      <c r="A275" s="134"/>
      <c r="B275" s="133"/>
      <c r="C275" s="117"/>
      <c r="D275" s="117"/>
      <c r="E275" s="119" t="s">
        <v>627</v>
      </c>
      <c r="F275" s="129">
        <v>4251</v>
      </c>
      <c r="G275" s="130">
        <v>257318.9</v>
      </c>
      <c r="H275" s="130">
        <f>G275</f>
        <v>257318.9</v>
      </c>
      <c r="I275" s="130"/>
      <c r="J275" s="130">
        <v>9490.9</v>
      </c>
      <c r="K275" s="130">
        <v>145699.8</v>
      </c>
      <c r="L275" s="130">
        <v>226521.4</v>
      </c>
      <c r="M275" s="130">
        <f>G275</f>
        <v>257318.9</v>
      </c>
      <c r="N275" s="195"/>
      <c r="O275" s="195"/>
      <c r="P275" s="195"/>
    </row>
    <row r="276" spans="1:14" ht="14.25">
      <c r="A276" s="134"/>
      <c r="B276" s="133"/>
      <c r="C276" s="117"/>
      <c r="D276" s="117"/>
      <c r="E276" s="119" t="s">
        <v>607</v>
      </c>
      <c r="F276" s="129">
        <v>4269</v>
      </c>
      <c r="G276" s="130">
        <v>28983.7</v>
      </c>
      <c r="H276" s="130">
        <f>G276</f>
        <v>28983.7</v>
      </c>
      <c r="I276" s="130"/>
      <c r="J276" s="130">
        <v>4613</v>
      </c>
      <c r="K276" s="130">
        <v>17350.2</v>
      </c>
      <c r="L276" s="130">
        <v>20860.1</v>
      </c>
      <c r="M276" s="130">
        <v>28983.7</v>
      </c>
      <c r="N276" s="195"/>
    </row>
    <row r="277" spans="1:15" ht="24" customHeight="1">
      <c r="A277" s="134"/>
      <c r="B277" s="133"/>
      <c r="C277" s="117"/>
      <c r="D277" s="117"/>
      <c r="E277" s="119" t="s">
        <v>628</v>
      </c>
      <c r="F277" s="129">
        <v>5113</v>
      </c>
      <c r="G277" s="130">
        <v>110000</v>
      </c>
      <c r="H277" s="130"/>
      <c r="I277" s="130">
        <f>G277</f>
        <v>110000</v>
      </c>
      <c r="J277" s="130">
        <v>86545.5</v>
      </c>
      <c r="K277" s="130">
        <v>95316.2</v>
      </c>
      <c r="L277" s="130">
        <v>110000</v>
      </c>
      <c r="M277" s="130">
        <v>110000</v>
      </c>
      <c r="N277" s="195"/>
      <c r="O277" s="195"/>
    </row>
    <row r="278" spans="1:14" ht="17.25" customHeight="1">
      <c r="A278" s="134"/>
      <c r="B278" s="133"/>
      <c r="C278" s="117"/>
      <c r="D278" s="117"/>
      <c r="E278" s="119" t="s">
        <v>612</v>
      </c>
      <c r="F278" s="129">
        <v>5129</v>
      </c>
      <c r="G278" s="130"/>
      <c r="H278" s="130"/>
      <c r="I278" s="130"/>
      <c r="J278" s="231"/>
      <c r="K278" s="142"/>
      <c r="L278" s="142"/>
      <c r="M278" s="142"/>
      <c r="N278" s="195"/>
    </row>
    <row r="279" spans="1:13" ht="24.75" customHeight="1" hidden="1">
      <c r="A279" s="134"/>
      <c r="B279" s="133"/>
      <c r="C279" s="117"/>
      <c r="D279" s="117"/>
      <c r="E279" s="119" t="s">
        <v>614</v>
      </c>
      <c r="F279" s="129"/>
      <c r="G279" s="130"/>
      <c r="H279" s="130"/>
      <c r="I279" s="130"/>
      <c r="J279" s="142"/>
      <c r="K279" s="142"/>
      <c r="L279" s="142"/>
      <c r="M279" s="142"/>
    </row>
    <row r="280" spans="1:13" ht="27.75" customHeight="1" hidden="1">
      <c r="A280" s="134"/>
      <c r="B280" s="133"/>
      <c r="C280" s="117"/>
      <c r="D280" s="117"/>
      <c r="E280" s="119" t="s">
        <v>614</v>
      </c>
      <c r="F280" s="129"/>
      <c r="G280" s="130"/>
      <c r="H280" s="130"/>
      <c r="I280" s="130"/>
      <c r="J280" s="142"/>
      <c r="K280" s="142"/>
      <c r="L280" s="142"/>
      <c r="M280" s="142"/>
    </row>
    <row r="281" spans="1:13" ht="14.25">
      <c r="A281" s="134">
        <v>2452</v>
      </c>
      <c r="B281" s="133" t="s">
        <v>1</v>
      </c>
      <c r="C281" s="117">
        <v>5</v>
      </c>
      <c r="D281" s="117">
        <v>2</v>
      </c>
      <c r="E281" s="119" t="s">
        <v>219</v>
      </c>
      <c r="F281" s="129"/>
      <c r="G281" s="130"/>
      <c r="H281" s="130"/>
      <c r="I281" s="130"/>
      <c r="J281" s="142"/>
      <c r="K281" s="142"/>
      <c r="L281" s="142"/>
      <c r="M281" s="142"/>
    </row>
    <row r="282" spans="1:14" ht="38.25">
      <c r="A282" s="134"/>
      <c r="B282" s="133"/>
      <c r="C282" s="117"/>
      <c r="D282" s="117"/>
      <c r="E282" s="119" t="s">
        <v>613</v>
      </c>
      <c r="F282" s="129"/>
      <c r="G282" s="130"/>
      <c r="H282" s="130"/>
      <c r="I282" s="130"/>
      <c r="J282" s="142"/>
      <c r="K282" s="142"/>
      <c r="L282" s="142"/>
      <c r="M282" s="142"/>
      <c r="N282" s="195"/>
    </row>
    <row r="283" spans="1:13" ht="0.75" customHeight="1">
      <c r="A283" s="134"/>
      <c r="B283" s="133"/>
      <c r="C283" s="117"/>
      <c r="D283" s="117"/>
      <c r="E283" s="119" t="s">
        <v>614</v>
      </c>
      <c r="F283" s="129"/>
      <c r="G283" s="130"/>
      <c r="H283" s="130"/>
      <c r="I283" s="130"/>
      <c r="J283" s="142"/>
      <c r="K283" s="142"/>
      <c r="L283" s="142"/>
      <c r="M283" s="142"/>
    </row>
    <row r="284" spans="1:13" ht="14.25" hidden="1">
      <c r="A284" s="134"/>
      <c r="B284" s="133"/>
      <c r="C284" s="117"/>
      <c r="D284" s="117"/>
      <c r="E284" s="119" t="s">
        <v>614</v>
      </c>
      <c r="F284" s="129"/>
      <c r="G284" s="130"/>
      <c r="H284" s="130"/>
      <c r="I284" s="130"/>
      <c r="J284" s="142"/>
      <c r="K284" s="142"/>
      <c r="L284" s="142"/>
      <c r="M284" s="142"/>
    </row>
    <row r="285" spans="1:13" ht="14.25">
      <c r="A285" s="134">
        <v>2453</v>
      </c>
      <c r="B285" s="133" t="s">
        <v>1</v>
      </c>
      <c r="C285" s="117">
        <v>5</v>
      </c>
      <c r="D285" s="117">
        <v>3</v>
      </c>
      <c r="E285" s="119" t="s">
        <v>220</v>
      </c>
      <c r="F285" s="129"/>
      <c r="G285" s="130"/>
      <c r="H285" s="130"/>
      <c r="I285" s="130"/>
      <c r="J285" s="142"/>
      <c r="K285" s="142"/>
      <c r="L285" s="142"/>
      <c r="M285" s="142"/>
    </row>
    <row r="286" spans="1:13" ht="38.25">
      <c r="A286" s="134"/>
      <c r="B286" s="133"/>
      <c r="C286" s="117"/>
      <c r="D286" s="117"/>
      <c r="E286" s="119" t="s">
        <v>613</v>
      </c>
      <c r="F286" s="129"/>
      <c r="G286" s="130"/>
      <c r="H286" s="130"/>
      <c r="I286" s="130"/>
      <c r="J286" s="142"/>
      <c r="K286" s="142"/>
      <c r="L286" s="142"/>
      <c r="M286" s="142"/>
    </row>
    <row r="287" spans="1:13" ht="0.75" customHeight="1">
      <c r="A287" s="134"/>
      <c r="B287" s="133"/>
      <c r="C287" s="117"/>
      <c r="D287" s="117"/>
      <c r="E287" s="119" t="s">
        <v>614</v>
      </c>
      <c r="F287" s="129"/>
      <c r="G287" s="130"/>
      <c r="H287" s="130"/>
      <c r="I287" s="130"/>
      <c r="J287" s="142"/>
      <c r="K287" s="142"/>
      <c r="L287" s="142"/>
      <c r="M287" s="142"/>
    </row>
    <row r="288" spans="1:13" ht="14.25" hidden="1">
      <c r="A288" s="134"/>
      <c r="B288" s="133"/>
      <c r="C288" s="117"/>
      <c r="D288" s="117"/>
      <c r="E288" s="119" t="s">
        <v>614</v>
      </c>
      <c r="F288" s="129"/>
      <c r="G288" s="130"/>
      <c r="H288" s="130"/>
      <c r="I288" s="130"/>
      <c r="J288" s="142"/>
      <c r="K288" s="142"/>
      <c r="L288" s="142"/>
      <c r="M288" s="142"/>
    </row>
    <row r="289" spans="1:13" ht="14.25">
      <c r="A289" s="134">
        <v>2454</v>
      </c>
      <c r="B289" s="133" t="s">
        <v>1</v>
      </c>
      <c r="C289" s="117">
        <v>5</v>
      </c>
      <c r="D289" s="117">
        <v>4</v>
      </c>
      <c r="E289" s="119" t="s">
        <v>221</v>
      </c>
      <c r="F289" s="129"/>
      <c r="G289" s="130"/>
      <c r="H289" s="130"/>
      <c r="I289" s="130"/>
      <c r="J289" s="142"/>
      <c r="K289" s="142"/>
      <c r="L289" s="142"/>
      <c r="M289" s="142"/>
    </row>
    <row r="290" spans="1:13" ht="38.25">
      <c r="A290" s="134"/>
      <c r="B290" s="133"/>
      <c r="C290" s="117"/>
      <c r="D290" s="117"/>
      <c r="E290" s="119" t="s">
        <v>613</v>
      </c>
      <c r="F290" s="129"/>
      <c r="G290" s="130"/>
      <c r="H290" s="130"/>
      <c r="I290" s="130"/>
      <c r="J290" s="142"/>
      <c r="K290" s="142"/>
      <c r="L290" s="142"/>
      <c r="M290" s="142"/>
    </row>
    <row r="291" spans="1:13" ht="1.5" customHeight="1">
      <c r="A291" s="134"/>
      <c r="B291" s="133"/>
      <c r="C291" s="117"/>
      <c r="D291" s="117"/>
      <c r="E291" s="119" t="s">
        <v>614</v>
      </c>
      <c r="F291" s="129"/>
      <c r="G291" s="130"/>
      <c r="H291" s="130"/>
      <c r="I291" s="130"/>
      <c r="J291" s="142"/>
      <c r="K291" s="142"/>
      <c r="L291" s="142"/>
      <c r="M291" s="142"/>
    </row>
    <row r="292" spans="1:13" ht="14.25" hidden="1">
      <c r="A292" s="134"/>
      <c r="B292" s="133"/>
      <c r="C292" s="117"/>
      <c r="D292" s="117"/>
      <c r="E292" s="119" t="s">
        <v>614</v>
      </c>
      <c r="F292" s="129"/>
      <c r="G292" s="130"/>
      <c r="H292" s="130"/>
      <c r="I292" s="130"/>
      <c r="J292" s="142"/>
      <c r="K292" s="142"/>
      <c r="L292" s="142"/>
      <c r="M292" s="142"/>
    </row>
    <row r="293" spans="1:13" ht="14.25">
      <c r="A293" s="134">
        <v>2455</v>
      </c>
      <c r="B293" s="133" t="s">
        <v>1</v>
      </c>
      <c r="C293" s="117">
        <v>5</v>
      </c>
      <c r="D293" s="117">
        <v>5</v>
      </c>
      <c r="E293" s="119" t="s">
        <v>222</v>
      </c>
      <c r="F293" s="129"/>
      <c r="G293" s="130"/>
      <c r="H293" s="130"/>
      <c r="I293" s="130"/>
      <c r="J293" s="142"/>
      <c r="K293" s="142"/>
      <c r="L293" s="142"/>
      <c r="M293" s="142"/>
    </row>
    <row r="294" spans="1:13" ht="38.25">
      <c r="A294" s="134"/>
      <c r="B294" s="133"/>
      <c r="C294" s="117"/>
      <c r="D294" s="117"/>
      <c r="E294" s="119" t="s">
        <v>613</v>
      </c>
      <c r="F294" s="129"/>
      <c r="G294" s="130"/>
      <c r="H294" s="130"/>
      <c r="I294" s="130"/>
      <c r="J294" s="142"/>
      <c r="K294" s="142"/>
      <c r="L294" s="142"/>
      <c r="M294" s="142"/>
    </row>
    <row r="295" spans="1:13" ht="0.75" customHeight="1">
      <c r="A295" s="134"/>
      <c r="B295" s="133"/>
      <c r="C295" s="117"/>
      <c r="D295" s="117"/>
      <c r="E295" s="119" t="s">
        <v>614</v>
      </c>
      <c r="F295" s="129"/>
      <c r="G295" s="130"/>
      <c r="H295" s="130"/>
      <c r="I295" s="130"/>
      <c r="J295" s="142"/>
      <c r="K295" s="142"/>
      <c r="L295" s="142"/>
      <c r="M295" s="142"/>
    </row>
    <row r="296" spans="1:13" ht="14.25" hidden="1">
      <c r="A296" s="134"/>
      <c r="B296" s="133"/>
      <c r="C296" s="117"/>
      <c r="D296" s="117"/>
      <c r="E296" s="119" t="s">
        <v>614</v>
      </c>
      <c r="F296" s="129"/>
      <c r="G296" s="130"/>
      <c r="H296" s="130"/>
      <c r="I296" s="130"/>
      <c r="J296" s="142"/>
      <c r="K296" s="142"/>
      <c r="L296" s="142"/>
      <c r="M296" s="142"/>
    </row>
    <row r="297" spans="1:13" s="206" customFormat="1" ht="14.25">
      <c r="A297" s="200">
        <v>2460</v>
      </c>
      <c r="B297" s="201" t="s">
        <v>1</v>
      </c>
      <c r="C297" s="202">
        <v>6</v>
      </c>
      <c r="D297" s="202">
        <v>0</v>
      </c>
      <c r="E297" s="203" t="s">
        <v>223</v>
      </c>
      <c r="F297" s="204"/>
      <c r="G297" s="205"/>
      <c r="H297" s="205"/>
      <c r="I297" s="205"/>
      <c r="J297" s="210"/>
      <c r="K297" s="210"/>
      <c r="L297" s="210"/>
      <c r="M297" s="210"/>
    </row>
    <row r="298" spans="1:13" ht="14.25">
      <c r="A298" s="134"/>
      <c r="B298" s="133"/>
      <c r="C298" s="117"/>
      <c r="D298" s="117"/>
      <c r="E298" s="119" t="s">
        <v>510</v>
      </c>
      <c r="F298" s="129"/>
      <c r="G298" s="130"/>
      <c r="H298" s="130"/>
      <c r="I298" s="130"/>
      <c r="J298" s="142"/>
      <c r="K298" s="142"/>
      <c r="L298" s="142"/>
      <c r="M298" s="142"/>
    </row>
    <row r="299" spans="1:13" ht="14.25">
      <c r="A299" s="134">
        <v>2461</v>
      </c>
      <c r="B299" s="133" t="s">
        <v>1</v>
      </c>
      <c r="C299" s="117">
        <v>6</v>
      </c>
      <c r="D299" s="117">
        <v>1</v>
      </c>
      <c r="E299" s="119" t="s">
        <v>224</v>
      </c>
      <c r="F299" s="129"/>
      <c r="G299" s="130"/>
      <c r="H299" s="130"/>
      <c r="I299" s="130"/>
      <c r="J299" s="142"/>
      <c r="K299" s="142"/>
      <c r="L299" s="142"/>
      <c r="M299" s="142"/>
    </row>
    <row r="300" spans="1:13" ht="38.25">
      <c r="A300" s="134"/>
      <c r="B300" s="133"/>
      <c r="C300" s="117"/>
      <c r="D300" s="117"/>
      <c r="E300" s="119" t="s">
        <v>613</v>
      </c>
      <c r="F300" s="129"/>
      <c r="G300" s="130"/>
      <c r="H300" s="130"/>
      <c r="I300" s="130"/>
      <c r="J300" s="142"/>
      <c r="K300" s="142"/>
      <c r="L300" s="142"/>
      <c r="M300" s="142"/>
    </row>
    <row r="301" spans="1:13" ht="0.75" customHeight="1">
      <c r="A301" s="134"/>
      <c r="B301" s="133"/>
      <c r="C301" s="117"/>
      <c r="D301" s="117"/>
      <c r="E301" s="119" t="s">
        <v>614</v>
      </c>
      <c r="F301" s="129"/>
      <c r="G301" s="130"/>
      <c r="H301" s="130"/>
      <c r="I301" s="130"/>
      <c r="J301" s="142"/>
      <c r="K301" s="142"/>
      <c r="L301" s="142"/>
      <c r="M301" s="142"/>
    </row>
    <row r="302" spans="1:13" ht="14.25" hidden="1">
      <c r="A302" s="134"/>
      <c r="B302" s="133"/>
      <c r="C302" s="117"/>
      <c r="D302" s="117"/>
      <c r="E302" s="119" t="s">
        <v>614</v>
      </c>
      <c r="F302" s="129"/>
      <c r="G302" s="130"/>
      <c r="H302" s="130"/>
      <c r="I302" s="130"/>
      <c r="J302" s="142"/>
      <c r="K302" s="142"/>
      <c r="L302" s="142"/>
      <c r="M302" s="142"/>
    </row>
    <row r="303" spans="1:13" s="206" customFormat="1" ht="14.25">
      <c r="A303" s="200">
        <v>2470</v>
      </c>
      <c r="B303" s="201" t="s">
        <v>1</v>
      </c>
      <c r="C303" s="202">
        <v>7</v>
      </c>
      <c r="D303" s="202">
        <v>0</v>
      </c>
      <c r="E303" s="203" t="s">
        <v>225</v>
      </c>
      <c r="F303" s="204"/>
      <c r="G303" s="205"/>
      <c r="H303" s="205"/>
      <c r="I303" s="205"/>
      <c r="J303" s="210"/>
      <c r="K303" s="210"/>
      <c r="L303" s="210"/>
      <c r="M303" s="210"/>
    </row>
    <row r="304" spans="1:13" ht="14.25">
      <c r="A304" s="134"/>
      <c r="B304" s="133"/>
      <c r="C304" s="117"/>
      <c r="D304" s="117"/>
      <c r="E304" s="119" t="s">
        <v>510</v>
      </c>
      <c r="F304" s="129"/>
      <c r="G304" s="130"/>
      <c r="H304" s="130"/>
      <c r="I304" s="130"/>
      <c r="J304" s="142"/>
      <c r="K304" s="142"/>
      <c r="L304" s="142"/>
      <c r="M304" s="142"/>
    </row>
    <row r="305" spans="1:13" ht="38.25">
      <c r="A305" s="134">
        <v>2471</v>
      </c>
      <c r="B305" s="133" t="s">
        <v>1</v>
      </c>
      <c r="C305" s="117">
        <v>7</v>
      </c>
      <c r="D305" s="117">
        <v>1</v>
      </c>
      <c r="E305" s="119" t="s">
        <v>226</v>
      </c>
      <c r="F305" s="129"/>
      <c r="G305" s="130"/>
      <c r="H305" s="130"/>
      <c r="I305" s="130"/>
      <c r="J305" s="142"/>
      <c r="K305" s="142"/>
      <c r="L305" s="142"/>
      <c r="M305" s="142"/>
    </row>
    <row r="306" spans="1:13" ht="38.25">
      <c r="A306" s="134"/>
      <c r="B306" s="133"/>
      <c r="C306" s="117"/>
      <c r="D306" s="117"/>
      <c r="E306" s="119" t="s">
        <v>613</v>
      </c>
      <c r="F306" s="129"/>
      <c r="G306" s="130"/>
      <c r="H306" s="130"/>
      <c r="I306" s="130"/>
      <c r="J306" s="142"/>
      <c r="K306" s="142"/>
      <c r="L306" s="142"/>
      <c r="M306" s="142"/>
    </row>
    <row r="307" spans="1:13" ht="14.25" hidden="1">
      <c r="A307" s="134"/>
      <c r="B307" s="133"/>
      <c r="C307" s="117"/>
      <c r="D307" s="117"/>
      <c r="E307" s="119" t="s">
        <v>614</v>
      </c>
      <c r="F307" s="129"/>
      <c r="G307" s="130"/>
      <c r="H307" s="130"/>
      <c r="I307" s="130"/>
      <c r="J307" s="142"/>
      <c r="K307" s="142"/>
      <c r="L307" s="142"/>
      <c r="M307" s="142"/>
    </row>
    <row r="308" spans="1:13" ht="14.25" hidden="1">
      <c r="A308" s="134"/>
      <c r="B308" s="133"/>
      <c r="C308" s="117"/>
      <c r="D308" s="117"/>
      <c r="E308" s="119" t="s">
        <v>614</v>
      </c>
      <c r="F308" s="129"/>
      <c r="G308" s="130"/>
      <c r="H308" s="130"/>
      <c r="I308" s="130"/>
      <c r="J308" s="142"/>
      <c r="K308" s="142"/>
      <c r="L308" s="142"/>
      <c r="M308" s="142"/>
    </row>
    <row r="309" spans="1:13" ht="25.5">
      <c r="A309" s="134">
        <v>2472</v>
      </c>
      <c r="B309" s="133" t="s">
        <v>1</v>
      </c>
      <c r="C309" s="117">
        <v>7</v>
      </c>
      <c r="D309" s="117">
        <v>2</v>
      </c>
      <c r="E309" s="119" t="s">
        <v>227</v>
      </c>
      <c r="F309" s="129"/>
      <c r="G309" s="130"/>
      <c r="H309" s="130"/>
      <c r="I309" s="130"/>
      <c r="J309" s="142"/>
      <c r="K309" s="142"/>
      <c r="L309" s="142"/>
      <c r="M309" s="142"/>
    </row>
    <row r="310" spans="1:13" ht="38.25">
      <c r="A310" s="134"/>
      <c r="B310" s="133"/>
      <c r="C310" s="117"/>
      <c r="D310" s="117"/>
      <c r="E310" s="119" t="s">
        <v>613</v>
      </c>
      <c r="F310" s="129"/>
      <c r="G310" s="130"/>
      <c r="H310" s="130"/>
      <c r="I310" s="130"/>
      <c r="J310" s="142"/>
      <c r="K310" s="142"/>
      <c r="L310" s="142"/>
      <c r="M310" s="142"/>
    </row>
    <row r="311" spans="1:13" ht="14.25" hidden="1">
      <c r="A311" s="134"/>
      <c r="B311" s="133"/>
      <c r="C311" s="117"/>
      <c r="D311" s="117"/>
      <c r="E311" s="119" t="s">
        <v>614</v>
      </c>
      <c r="F311" s="129"/>
      <c r="G311" s="130"/>
      <c r="H311" s="130"/>
      <c r="I311" s="130"/>
      <c r="J311" s="142"/>
      <c r="K311" s="142"/>
      <c r="L311" s="142"/>
      <c r="M311" s="142"/>
    </row>
    <row r="312" spans="1:13" ht="14.25" hidden="1">
      <c r="A312" s="134"/>
      <c r="B312" s="133"/>
      <c r="C312" s="117"/>
      <c r="D312" s="117"/>
      <c r="E312" s="119" t="s">
        <v>614</v>
      </c>
      <c r="F312" s="129"/>
      <c r="G312" s="130"/>
      <c r="H312" s="130"/>
      <c r="I312" s="130"/>
      <c r="J312" s="142"/>
      <c r="K312" s="142"/>
      <c r="L312" s="142"/>
      <c r="M312" s="142"/>
    </row>
    <row r="313" spans="1:13" ht="14.25">
      <c r="A313" s="134">
        <v>2473</v>
      </c>
      <c r="B313" s="133" t="s">
        <v>1</v>
      </c>
      <c r="C313" s="117">
        <v>7</v>
      </c>
      <c r="D313" s="117">
        <v>3</v>
      </c>
      <c r="E313" s="119" t="s">
        <v>228</v>
      </c>
      <c r="F313" s="129"/>
      <c r="G313" s="130"/>
      <c r="H313" s="130"/>
      <c r="I313" s="130"/>
      <c r="J313" s="142"/>
      <c r="K313" s="142"/>
      <c r="L313" s="142"/>
      <c r="M313" s="142"/>
    </row>
    <row r="314" spans="1:13" ht="38.25">
      <c r="A314" s="134"/>
      <c r="B314" s="133"/>
      <c r="C314" s="117"/>
      <c r="D314" s="117"/>
      <c r="E314" s="119" t="s">
        <v>613</v>
      </c>
      <c r="F314" s="129"/>
      <c r="G314" s="130"/>
      <c r="H314" s="130"/>
      <c r="I314" s="130"/>
      <c r="J314" s="142"/>
      <c r="K314" s="142"/>
      <c r="L314" s="142"/>
      <c r="M314" s="142"/>
    </row>
    <row r="315" spans="1:13" ht="0.75" customHeight="1">
      <c r="A315" s="134"/>
      <c r="B315" s="133"/>
      <c r="C315" s="117"/>
      <c r="D315" s="117"/>
      <c r="E315" s="119" t="s">
        <v>614</v>
      </c>
      <c r="F315" s="129"/>
      <c r="G315" s="130"/>
      <c r="H315" s="130"/>
      <c r="I315" s="130"/>
      <c r="J315" s="142"/>
      <c r="K315" s="142"/>
      <c r="L315" s="142"/>
      <c r="M315" s="142"/>
    </row>
    <row r="316" spans="1:13" ht="14.25" hidden="1">
      <c r="A316" s="134"/>
      <c r="B316" s="133"/>
      <c r="C316" s="117"/>
      <c r="D316" s="117"/>
      <c r="E316" s="119" t="s">
        <v>614</v>
      </c>
      <c r="F316" s="129"/>
      <c r="G316" s="130"/>
      <c r="H316" s="130"/>
      <c r="I316" s="130"/>
      <c r="J316" s="142"/>
      <c r="K316" s="142"/>
      <c r="L316" s="142"/>
      <c r="M316" s="142"/>
    </row>
    <row r="317" spans="1:13" ht="14.25">
      <c r="A317" s="134">
        <v>2474</v>
      </c>
      <c r="B317" s="133" t="s">
        <v>1</v>
      </c>
      <c r="C317" s="117">
        <v>7</v>
      </c>
      <c r="D317" s="117">
        <v>4</v>
      </c>
      <c r="E317" s="119" t="s">
        <v>229</v>
      </c>
      <c r="F317" s="129"/>
      <c r="G317" s="130"/>
      <c r="H317" s="130"/>
      <c r="I317" s="130"/>
      <c r="J317" s="142"/>
      <c r="K317" s="142"/>
      <c r="L317" s="142"/>
      <c r="M317" s="142"/>
    </row>
    <row r="318" spans="1:13" ht="38.25">
      <c r="A318" s="134"/>
      <c r="B318" s="133"/>
      <c r="C318" s="117"/>
      <c r="D318" s="117"/>
      <c r="E318" s="119" t="s">
        <v>613</v>
      </c>
      <c r="F318" s="129"/>
      <c r="G318" s="130"/>
      <c r="H318" s="130"/>
      <c r="I318" s="130"/>
      <c r="J318" s="142"/>
      <c r="K318" s="142"/>
      <c r="L318" s="142"/>
      <c r="M318" s="142"/>
    </row>
    <row r="319" spans="1:13" ht="14.25" hidden="1">
      <c r="A319" s="134"/>
      <c r="B319" s="133"/>
      <c r="C319" s="117"/>
      <c r="D319" s="117"/>
      <c r="E319" s="119" t="s">
        <v>614</v>
      </c>
      <c r="F319" s="129"/>
      <c r="G319" s="130"/>
      <c r="H319" s="130"/>
      <c r="I319" s="130"/>
      <c r="J319" s="142"/>
      <c r="K319" s="142"/>
      <c r="L319" s="142"/>
      <c r="M319" s="142"/>
    </row>
    <row r="320" spans="1:13" ht="14.25" hidden="1">
      <c r="A320" s="134"/>
      <c r="B320" s="133"/>
      <c r="C320" s="117"/>
      <c r="D320" s="117"/>
      <c r="E320" s="119" t="s">
        <v>614</v>
      </c>
      <c r="F320" s="129"/>
      <c r="G320" s="130"/>
      <c r="H320" s="130"/>
      <c r="I320" s="130"/>
      <c r="J320" s="142"/>
      <c r="K320" s="142"/>
      <c r="L320" s="142"/>
      <c r="M320" s="142"/>
    </row>
    <row r="321" spans="1:13" s="206" customFormat="1" ht="38.25">
      <c r="A321" s="200">
        <v>2480</v>
      </c>
      <c r="B321" s="201" t="s">
        <v>1</v>
      </c>
      <c r="C321" s="202">
        <v>8</v>
      </c>
      <c r="D321" s="202">
        <v>0</v>
      </c>
      <c r="E321" s="203" t="s">
        <v>230</v>
      </c>
      <c r="F321" s="204"/>
      <c r="G321" s="205"/>
      <c r="H321" s="205"/>
      <c r="I321" s="205"/>
      <c r="J321" s="210"/>
      <c r="K321" s="210"/>
      <c r="L321" s="210"/>
      <c r="M321" s="210"/>
    </row>
    <row r="322" spans="1:13" ht="14.25">
      <c r="A322" s="134"/>
      <c r="B322" s="133"/>
      <c r="C322" s="117"/>
      <c r="D322" s="117"/>
      <c r="E322" s="119" t="s">
        <v>510</v>
      </c>
      <c r="F322" s="129"/>
      <c r="G322" s="130"/>
      <c r="H322" s="130"/>
      <c r="I322" s="130"/>
      <c r="J322" s="142"/>
      <c r="K322" s="142"/>
      <c r="L322" s="142"/>
      <c r="M322" s="142"/>
    </row>
    <row r="323" spans="1:13" ht="51">
      <c r="A323" s="134">
        <v>2481</v>
      </c>
      <c r="B323" s="133" t="s">
        <v>1</v>
      </c>
      <c r="C323" s="117">
        <v>8</v>
      </c>
      <c r="D323" s="117">
        <v>1</v>
      </c>
      <c r="E323" s="119" t="s">
        <v>231</v>
      </c>
      <c r="F323" s="129"/>
      <c r="G323" s="130"/>
      <c r="H323" s="130"/>
      <c r="I323" s="130"/>
      <c r="J323" s="142"/>
      <c r="K323" s="142"/>
      <c r="L323" s="142"/>
      <c r="M323" s="142"/>
    </row>
    <row r="324" spans="1:13" ht="37.5" customHeight="1">
      <c r="A324" s="134"/>
      <c r="B324" s="133"/>
      <c r="C324" s="117"/>
      <c r="D324" s="117"/>
      <c r="E324" s="119" t="s">
        <v>613</v>
      </c>
      <c r="F324" s="129"/>
      <c r="G324" s="130"/>
      <c r="H324" s="130"/>
      <c r="I324" s="130"/>
      <c r="J324" s="142"/>
      <c r="K324" s="142"/>
      <c r="L324" s="142"/>
      <c r="M324" s="142"/>
    </row>
    <row r="325" spans="1:13" ht="14.25" hidden="1">
      <c r="A325" s="134"/>
      <c r="B325" s="133"/>
      <c r="C325" s="117"/>
      <c r="D325" s="117"/>
      <c r="E325" s="119" t="s">
        <v>614</v>
      </c>
      <c r="F325" s="129"/>
      <c r="G325" s="130"/>
      <c r="H325" s="130"/>
      <c r="I325" s="130"/>
      <c r="J325" s="142"/>
      <c r="K325" s="142"/>
      <c r="L325" s="142"/>
      <c r="M325" s="142"/>
    </row>
    <row r="326" spans="1:13" ht="14.25" hidden="1">
      <c r="A326" s="134"/>
      <c r="B326" s="133"/>
      <c r="C326" s="117"/>
      <c r="D326" s="117"/>
      <c r="E326" s="119" t="s">
        <v>614</v>
      </c>
      <c r="F326" s="129"/>
      <c r="G326" s="130"/>
      <c r="H326" s="130"/>
      <c r="I326" s="130"/>
      <c r="J326" s="142"/>
      <c r="K326" s="142"/>
      <c r="L326" s="142"/>
      <c r="M326" s="142"/>
    </row>
    <row r="327" spans="1:13" ht="51">
      <c r="A327" s="134">
        <v>2482</v>
      </c>
      <c r="B327" s="133" t="s">
        <v>1</v>
      </c>
      <c r="C327" s="117">
        <v>8</v>
      </c>
      <c r="D327" s="117">
        <v>2</v>
      </c>
      <c r="E327" s="119" t="s">
        <v>232</v>
      </c>
      <c r="F327" s="129"/>
      <c r="G327" s="130"/>
      <c r="H327" s="130"/>
      <c r="I327" s="130"/>
      <c r="J327" s="142"/>
      <c r="K327" s="142"/>
      <c r="L327" s="142"/>
      <c r="M327" s="142"/>
    </row>
    <row r="328" spans="1:13" ht="37.5" customHeight="1">
      <c r="A328" s="134"/>
      <c r="B328" s="133"/>
      <c r="C328" s="117"/>
      <c r="D328" s="117"/>
      <c r="E328" s="119" t="s">
        <v>613</v>
      </c>
      <c r="F328" s="129"/>
      <c r="G328" s="130"/>
      <c r="H328" s="130"/>
      <c r="I328" s="130"/>
      <c r="J328" s="142"/>
      <c r="K328" s="142"/>
      <c r="L328" s="142"/>
      <c r="M328" s="142"/>
    </row>
    <row r="329" spans="1:13" ht="14.25" hidden="1">
      <c r="A329" s="134"/>
      <c r="B329" s="133"/>
      <c r="C329" s="117"/>
      <c r="D329" s="117"/>
      <c r="E329" s="119" t="s">
        <v>614</v>
      </c>
      <c r="F329" s="129"/>
      <c r="G329" s="130"/>
      <c r="H329" s="130"/>
      <c r="I329" s="130"/>
      <c r="J329" s="142"/>
      <c r="K329" s="142"/>
      <c r="L329" s="142"/>
      <c r="M329" s="142"/>
    </row>
    <row r="330" spans="1:13" ht="14.25" hidden="1">
      <c r="A330" s="134"/>
      <c r="B330" s="133"/>
      <c r="C330" s="117"/>
      <c r="D330" s="117"/>
      <c r="E330" s="119" t="s">
        <v>614</v>
      </c>
      <c r="F330" s="129"/>
      <c r="G330" s="130"/>
      <c r="H330" s="130"/>
      <c r="I330" s="130"/>
      <c r="J330" s="142"/>
      <c r="K330" s="142"/>
      <c r="L330" s="142"/>
      <c r="M330" s="142"/>
    </row>
    <row r="331" spans="1:13" ht="38.25">
      <c r="A331" s="134">
        <v>2483</v>
      </c>
      <c r="B331" s="133" t="s">
        <v>1</v>
      </c>
      <c r="C331" s="117">
        <v>8</v>
      </c>
      <c r="D331" s="117">
        <v>3</v>
      </c>
      <c r="E331" s="119" t="s">
        <v>233</v>
      </c>
      <c r="F331" s="129"/>
      <c r="G331" s="130"/>
      <c r="H331" s="130"/>
      <c r="I331" s="130"/>
      <c r="J331" s="142"/>
      <c r="K331" s="142"/>
      <c r="L331" s="142"/>
      <c r="M331" s="142"/>
    </row>
    <row r="332" spans="1:13" ht="38.25">
      <c r="A332" s="134"/>
      <c r="B332" s="133"/>
      <c r="C332" s="117"/>
      <c r="D332" s="117"/>
      <c r="E332" s="119" t="s">
        <v>613</v>
      </c>
      <c r="F332" s="129"/>
      <c r="G332" s="130"/>
      <c r="H332" s="130"/>
      <c r="I332" s="130"/>
      <c r="J332" s="142"/>
      <c r="K332" s="142"/>
      <c r="L332" s="142"/>
      <c r="M332" s="142"/>
    </row>
    <row r="333" spans="1:13" ht="14.25" hidden="1">
      <c r="A333" s="134"/>
      <c r="B333" s="133"/>
      <c r="C333" s="117"/>
      <c r="D333" s="117"/>
      <c r="E333" s="119" t="s">
        <v>614</v>
      </c>
      <c r="F333" s="129"/>
      <c r="G333" s="130"/>
      <c r="H333" s="130"/>
      <c r="I333" s="130"/>
      <c r="J333" s="142"/>
      <c r="K333" s="142"/>
      <c r="L333" s="142"/>
      <c r="M333" s="142"/>
    </row>
    <row r="334" spans="1:13" ht="14.25" hidden="1">
      <c r="A334" s="134"/>
      <c r="B334" s="133"/>
      <c r="C334" s="117"/>
      <c r="D334" s="117"/>
      <c r="E334" s="119" t="s">
        <v>614</v>
      </c>
      <c r="F334" s="129"/>
      <c r="G334" s="130"/>
      <c r="H334" s="130"/>
      <c r="I334" s="130"/>
      <c r="J334" s="142"/>
      <c r="K334" s="142"/>
      <c r="L334" s="142"/>
      <c r="M334" s="142"/>
    </row>
    <row r="335" spans="1:13" ht="38.25">
      <c r="A335" s="134">
        <v>2484</v>
      </c>
      <c r="B335" s="133" t="s">
        <v>1</v>
      </c>
      <c r="C335" s="117">
        <v>8</v>
      </c>
      <c r="D335" s="117">
        <v>4</v>
      </c>
      <c r="E335" s="119" t="s">
        <v>265</v>
      </c>
      <c r="F335" s="129"/>
      <c r="G335" s="130"/>
      <c r="H335" s="130"/>
      <c r="I335" s="130"/>
      <c r="J335" s="142"/>
      <c r="K335" s="142"/>
      <c r="L335" s="142"/>
      <c r="M335" s="142"/>
    </row>
    <row r="336" spans="1:13" ht="38.25">
      <c r="A336" s="134"/>
      <c r="B336" s="133"/>
      <c r="C336" s="117"/>
      <c r="D336" s="117"/>
      <c r="E336" s="119" t="s">
        <v>613</v>
      </c>
      <c r="F336" s="129"/>
      <c r="G336" s="130"/>
      <c r="H336" s="130"/>
      <c r="I336" s="130"/>
      <c r="J336" s="142"/>
      <c r="K336" s="142"/>
      <c r="L336" s="142"/>
      <c r="M336" s="142"/>
    </row>
    <row r="337" spans="1:13" ht="14.25" hidden="1">
      <c r="A337" s="134"/>
      <c r="B337" s="133"/>
      <c r="C337" s="117"/>
      <c r="D337" s="117"/>
      <c r="E337" s="119" t="s">
        <v>614</v>
      </c>
      <c r="F337" s="129"/>
      <c r="G337" s="130"/>
      <c r="H337" s="130"/>
      <c r="I337" s="130"/>
      <c r="J337" s="142"/>
      <c r="K337" s="142"/>
      <c r="L337" s="142"/>
      <c r="M337" s="142"/>
    </row>
    <row r="338" spans="1:13" ht="14.25" hidden="1">
      <c r="A338" s="134"/>
      <c r="B338" s="133"/>
      <c r="C338" s="117"/>
      <c r="D338" s="117"/>
      <c r="E338" s="119" t="s">
        <v>614</v>
      </c>
      <c r="F338" s="129"/>
      <c r="G338" s="130"/>
      <c r="H338" s="130"/>
      <c r="I338" s="130"/>
      <c r="J338" s="142"/>
      <c r="K338" s="142"/>
      <c r="L338" s="142"/>
      <c r="M338" s="142"/>
    </row>
    <row r="339" spans="1:13" s="206" customFormat="1" ht="25.5">
      <c r="A339" s="200">
        <v>2490</v>
      </c>
      <c r="B339" s="201" t="s">
        <v>1</v>
      </c>
      <c r="C339" s="202">
        <v>9</v>
      </c>
      <c r="D339" s="202">
        <v>0</v>
      </c>
      <c r="E339" s="203" t="s">
        <v>266</v>
      </c>
      <c r="F339" s="204"/>
      <c r="G339" s="205">
        <v>-110000</v>
      </c>
      <c r="H339" s="205"/>
      <c r="I339" s="205">
        <f>G339</f>
        <v>-110000</v>
      </c>
      <c r="J339" s="205">
        <f>J341</f>
        <v>-27500</v>
      </c>
      <c r="K339" s="205">
        <f>K341</f>
        <v>-82500</v>
      </c>
      <c r="L339" s="205">
        <f>L341</f>
        <v>-107915.9</v>
      </c>
      <c r="M339" s="205">
        <f>M341</f>
        <v>-110000</v>
      </c>
    </row>
    <row r="340" spans="1:13" ht="14.25">
      <c r="A340" s="134"/>
      <c r="B340" s="133"/>
      <c r="C340" s="117"/>
      <c r="D340" s="117"/>
      <c r="E340" s="119" t="s">
        <v>510</v>
      </c>
      <c r="F340" s="129"/>
      <c r="G340" s="130"/>
      <c r="H340" s="130"/>
      <c r="I340" s="130"/>
      <c r="J340" s="130"/>
      <c r="K340" s="130"/>
      <c r="L340" s="130"/>
      <c r="M340" s="130"/>
    </row>
    <row r="341" spans="1:15" ht="25.5">
      <c r="A341" s="134">
        <v>2491</v>
      </c>
      <c r="B341" s="133" t="s">
        <v>1</v>
      </c>
      <c r="C341" s="117">
        <v>9</v>
      </c>
      <c r="D341" s="117">
        <v>1</v>
      </c>
      <c r="E341" s="119" t="s">
        <v>266</v>
      </c>
      <c r="F341" s="129"/>
      <c r="G341" s="130">
        <v>-110000</v>
      </c>
      <c r="H341" s="130"/>
      <c r="I341" s="130">
        <f>G341</f>
        <v>-110000</v>
      </c>
      <c r="J341" s="130">
        <f>I341/4</f>
        <v>-27500</v>
      </c>
      <c r="K341" s="130">
        <v>-82500</v>
      </c>
      <c r="L341" s="130">
        <v>-107915.9</v>
      </c>
      <c r="M341" s="130">
        <f>J341*4</f>
        <v>-110000</v>
      </c>
      <c r="O341" s="195"/>
    </row>
    <row r="342" spans="1:13" ht="38.25">
      <c r="A342" s="134"/>
      <c r="B342" s="133"/>
      <c r="C342" s="117"/>
      <c r="D342" s="117"/>
      <c r="E342" s="119" t="s">
        <v>613</v>
      </c>
      <c r="F342" s="129"/>
      <c r="G342" s="130"/>
      <c r="H342" s="130"/>
      <c r="I342" s="130"/>
      <c r="J342" s="142"/>
      <c r="K342" s="142"/>
      <c r="L342" s="142"/>
      <c r="M342" s="142"/>
    </row>
    <row r="343" spans="1:13" ht="0.75" customHeight="1">
      <c r="A343" s="134"/>
      <c r="B343" s="133"/>
      <c r="C343" s="117"/>
      <c r="D343" s="117"/>
      <c r="E343" s="119" t="s">
        <v>614</v>
      </c>
      <c r="F343" s="129"/>
      <c r="G343" s="130"/>
      <c r="H343" s="130"/>
      <c r="I343" s="130"/>
      <c r="J343" s="142"/>
      <c r="K343" s="142"/>
      <c r="L343" s="142"/>
      <c r="M343" s="142"/>
    </row>
    <row r="344" spans="1:13" ht="14.25" hidden="1">
      <c r="A344" s="134"/>
      <c r="B344" s="133"/>
      <c r="C344" s="117"/>
      <c r="D344" s="117"/>
      <c r="E344" s="119" t="s">
        <v>614</v>
      </c>
      <c r="F344" s="129"/>
      <c r="G344" s="130"/>
      <c r="H344" s="130"/>
      <c r="I344" s="130"/>
      <c r="J344" s="142"/>
      <c r="K344" s="142"/>
      <c r="L344" s="142"/>
      <c r="M344" s="142"/>
    </row>
    <row r="345" spans="1:14" s="206" customFormat="1" ht="51">
      <c r="A345" s="200">
        <v>2500</v>
      </c>
      <c r="B345" s="201" t="s">
        <v>3</v>
      </c>
      <c r="C345" s="202">
        <v>0</v>
      </c>
      <c r="D345" s="202">
        <v>0</v>
      </c>
      <c r="E345" s="208" t="s">
        <v>629</v>
      </c>
      <c r="F345" s="204"/>
      <c r="G345" s="205">
        <f aca="true" t="shared" si="13" ref="G345:M345">G347+G356+G362+G368+G374+G380</f>
        <v>89381.6</v>
      </c>
      <c r="H345" s="205">
        <f t="shared" si="13"/>
        <v>72121.6</v>
      </c>
      <c r="I345" s="205">
        <f t="shared" si="13"/>
        <v>17260</v>
      </c>
      <c r="J345" s="205">
        <f t="shared" si="13"/>
        <v>23346.3</v>
      </c>
      <c r="K345" s="205">
        <f t="shared" si="13"/>
        <v>44692.6</v>
      </c>
      <c r="L345" s="205">
        <f t="shared" si="13"/>
        <v>71538.9</v>
      </c>
      <c r="M345" s="205">
        <f t="shared" si="13"/>
        <v>89381.6</v>
      </c>
      <c r="N345" s="211"/>
    </row>
    <row r="346" spans="1:13" ht="14.25">
      <c r="A346" s="134"/>
      <c r="B346" s="133"/>
      <c r="C346" s="117"/>
      <c r="D346" s="117"/>
      <c r="E346" s="119" t="s">
        <v>509</v>
      </c>
      <c r="F346" s="129"/>
      <c r="G346" s="130"/>
      <c r="H346" s="130"/>
      <c r="I346" s="130"/>
      <c r="J346" s="142"/>
      <c r="K346" s="142"/>
      <c r="L346" s="142"/>
      <c r="M346" s="142"/>
    </row>
    <row r="347" spans="1:13" s="206" customFormat="1" ht="14.25">
      <c r="A347" s="200">
        <v>2510</v>
      </c>
      <c r="B347" s="201" t="s">
        <v>3</v>
      </c>
      <c r="C347" s="202">
        <v>1</v>
      </c>
      <c r="D347" s="202">
        <v>0</v>
      </c>
      <c r="E347" s="203" t="s">
        <v>267</v>
      </c>
      <c r="F347" s="204"/>
      <c r="G347" s="205">
        <f aca="true" t="shared" si="14" ref="G347:M347">G349</f>
        <v>65505.1</v>
      </c>
      <c r="H347" s="205">
        <f t="shared" si="14"/>
        <v>56245.1</v>
      </c>
      <c r="I347" s="205">
        <f t="shared" si="14"/>
        <v>9260</v>
      </c>
      <c r="J347" s="205">
        <f t="shared" si="14"/>
        <v>18376.3</v>
      </c>
      <c r="K347" s="205">
        <f t="shared" si="14"/>
        <v>34752.6</v>
      </c>
      <c r="L347" s="205">
        <f t="shared" si="14"/>
        <v>51128.899999999994</v>
      </c>
      <c r="M347" s="205">
        <f t="shared" si="14"/>
        <v>65505.1</v>
      </c>
    </row>
    <row r="348" spans="1:13" ht="14.25">
      <c r="A348" s="134"/>
      <c r="B348" s="133"/>
      <c r="C348" s="117"/>
      <c r="D348" s="117"/>
      <c r="E348" s="119" t="s">
        <v>510</v>
      </c>
      <c r="F348" s="129"/>
      <c r="G348" s="130"/>
      <c r="H348" s="130"/>
      <c r="I348" s="130"/>
      <c r="J348" s="142"/>
      <c r="K348" s="142"/>
      <c r="L348" s="142"/>
      <c r="M348" s="142"/>
    </row>
    <row r="349" spans="1:13" s="206" customFormat="1" ht="14.25">
      <c r="A349" s="200">
        <v>2511</v>
      </c>
      <c r="B349" s="201" t="s">
        <v>3</v>
      </c>
      <c r="C349" s="202">
        <v>1</v>
      </c>
      <c r="D349" s="202">
        <v>1</v>
      </c>
      <c r="E349" s="203" t="s">
        <v>267</v>
      </c>
      <c r="F349" s="204"/>
      <c r="G349" s="205">
        <f>G351+G352+G353+G354+G355</f>
        <v>65505.1</v>
      </c>
      <c r="H349" s="205">
        <f>H351+H352+H353</f>
        <v>56245.1</v>
      </c>
      <c r="I349" s="205">
        <f>I354+I355</f>
        <v>9260</v>
      </c>
      <c r="J349" s="205">
        <f>J351+J352+J354+J355</f>
        <v>18376.3</v>
      </c>
      <c r="K349" s="205">
        <f>K351+K352+K354+K355</f>
        <v>34752.6</v>
      </c>
      <c r="L349" s="205">
        <f>L351+L352+L354+L355</f>
        <v>51128.899999999994</v>
      </c>
      <c r="M349" s="205">
        <f>M351+M352+M354+M355</f>
        <v>65505.1</v>
      </c>
    </row>
    <row r="350" spans="1:13" ht="38.25">
      <c r="A350" s="134"/>
      <c r="B350" s="133"/>
      <c r="C350" s="117"/>
      <c r="D350" s="117"/>
      <c r="E350" s="119" t="s">
        <v>613</v>
      </c>
      <c r="F350" s="129"/>
      <c r="G350" s="130"/>
      <c r="H350" s="130"/>
      <c r="I350" s="130"/>
      <c r="J350" s="142"/>
      <c r="K350" s="142"/>
      <c r="L350" s="142"/>
      <c r="M350" s="142"/>
    </row>
    <row r="351" spans="1:15" ht="14.25">
      <c r="A351" s="134"/>
      <c r="B351" s="133"/>
      <c r="C351" s="117"/>
      <c r="D351" s="117"/>
      <c r="E351" s="119" t="s">
        <v>630</v>
      </c>
      <c r="F351" s="129">
        <v>4213</v>
      </c>
      <c r="G351" s="130">
        <v>14493.6</v>
      </c>
      <c r="H351" s="130">
        <f>G351</f>
        <v>14493.6</v>
      </c>
      <c r="I351" s="130"/>
      <c r="J351" s="130">
        <v>5623.4</v>
      </c>
      <c r="K351" s="130">
        <v>9246.8</v>
      </c>
      <c r="L351" s="130">
        <v>12870.2</v>
      </c>
      <c r="M351" s="130">
        <f>G351</f>
        <v>14493.6</v>
      </c>
      <c r="O351" s="195"/>
    </row>
    <row r="352" spans="1:13" ht="14.25">
      <c r="A352" s="134"/>
      <c r="B352" s="133"/>
      <c r="C352" s="117"/>
      <c r="D352" s="117"/>
      <c r="E352" s="119" t="s">
        <v>631</v>
      </c>
      <c r="F352" s="129">
        <v>4264</v>
      </c>
      <c r="G352" s="130">
        <v>41751.5</v>
      </c>
      <c r="H352" s="130">
        <f>G352</f>
        <v>41751.5</v>
      </c>
      <c r="I352" s="130"/>
      <c r="J352" s="130">
        <v>10437.9</v>
      </c>
      <c r="K352" s="130">
        <f>J352*2</f>
        <v>20875.8</v>
      </c>
      <c r="L352" s="130">
        <f>J352*3</f>
        <v>31313.699999999997</v>
      </c>
      <c r="M352" s="130">
        <f>G352</f>
        <v>41751.5</v>
      </c>
    </row>
    <row r="353" spans="1:13" ht="14.25" hidden="1">
      <c r="A353" s="134"/>
      <c r="B353" s="133"/>
      <c r="C353" s="117"/>
      <c r="D353" s="117"/>
      <c r="E353" s="119" t="s">
        <v>626</v>
      </c>
      <c r="F353" s="129">
        <v>4239</v>
      </c>
      <c r="G353" s="130"/>
      <c r="H353" s="130"/>
      <c r="I353" s="130"/>
      <c r="J353" s="130"/>
      <c r="K353" s="130"/>
      <c r="L353" s="130"/>
      <c r="M353" s="130"/>
    </row>
    <row r="354" spans="1:13" ht="14.25">
      <c r="A354" s="134"/>
      <c r="B354" s="133"/>
      <c r="C354" s="117"/>
      <c r="D354" s="117"/>
      <c r="E354" s="119" t="s">
        <v>632</v>
      </c>
      <c r="F354" s="129">
        <v>5129</v>
      </c>
      <c r="G354" s="130">
        <v>4000</v>
      </c>
      <c r="H354" s="130"/>
      <c r="I354" s="130">
        <f>G354</f>
        <v>4000</v>
      </c>
      <c r="J354" s="130">
        <f>I354/4</f>
        <v>1000</v>
      </c>
      <c r="K354" s="130">
        <f>J354*2</f>
        <v>2000</v>
      </c>
      <c r="L354" s="130">
        <f>J354*3</f>
        <v>3000</v>
      </c>
      <c r="M354" s="130">
        <f>J354*4</f>
        <v>4000</v>
      </c>
    </row>
    <row r="355" spans="1:13" ht="14.25">
      <c r="A355" s="134"/>
      <c r="B355" s="133"/>
      <c r="C355" s="117"/>
      <c r="D355" s="117"/>
      <c r="E355" s="119" t="s">
        <v>633</v>
      </c>
      <c r="F355" s="129">
        <v>5112</v>
      </c>
      <c r="G355" s="130">
        <v>5260</v>
      </c>
      <c r="H355" s="130"/>
      <c r="I355" s="130">
        <f>G355</f>
        <v>5260</v>
      </c>
      <c r="J355" s="130">
        <f>I355/4</f>
        <v>1315</v>
      </c>
      <c r="K355" s="130">
        <f>J355*2</f>
        <v>2630</v>
      </c>
      <c r="L355" s="130">
        <f>J355*3</f>
        <v>3945</v>
      </c>
      <c r="M355" s="130">
        <f>J355*4</f>
        <v>5260</v>
      </c>
    </row>
    <row r="356" spans="1:13" s="206" customFormat="1" ht="14.25">
      <c r="A356" s="200">
        <v>2520</v>
      </c>
      <c r="B356" s="201" t="s">
        <v>3</v>
      </c>
      <c r="C356" s="202">
        <v>2</v>
      </c>
      <c r="D356" s="202">
        <v>0</v>
      </c>
      <c r="E356" s="203" t="s">
        <v>268</v>
      </c>
      <c r="F356" s="204"/>
      <c r="G356" s="205"/>
      <c r="H356" s="205"/>
      <c r="I356" s="205"/>
      <c r="J356" s="210"/>
      <c r="K356" s="210"/>
      <c r="L356" s="210"/>
      <c r="M356" s="210"/>
    </row>
    <row r="357" spans="1:13" ht="14.25">
      <c r="A357" s="134"/>
      <c r="B357" s="133"/>
      <c r="C357" s="117"/>
      <c r="D357" s="117"/>
      <c r="E357" s="119" t="s">
        <v>510</v>
      </c>
      <c r="F357" s="129"/>
      <c r="G357" s="130"/>
      <c r="H357" s="130"/>
      <c r="I357" s="130"/>
      <c r="J357" s="142"/>
      <c r="K357" s="142"/>
      <c r="L357" s="142"/>
      <c r="M357" s="142"/>
    </row>
    <row r="358" spans="1:13" ht="14.25">
      <c r="A358" s="134">
        <v>2521</v>
      </c>
      <c r="B358" s="133" t="s">
        <v>3</v>
      </c>
      <c r="C358" s="117">
        <v>2</v>
      </c>
      <c r="D358" s="117">
        <v>1</v>
      </c>
      <c r="E358" s="119" t="s">
        <v>269</v>
      </c>
      <c r="F358" s="129"/>
      <c r="G358" s="130"/>
      <c r="H358" s="130"/>
      <c r="I358" s="130"/>
      <c r="J358" s="142"/>
      <c r="K358" s="142"/>
      <c r="L358" s="142"/>
      <c r="M358" s="142"/>
    </row>
    <row r="359" spans="1:13" ht="38.25">
      <c r="A359" s="134"/>
      <c r="B359" s="133"/>
      <c r="C359" s="117"/>
      <c r="D359" s="117"/>
      <c r="E359" s="119" t="s">
        <v>613</v>
      </c>
      <c r="F359" s="129"/>
      <c r="G359" s="130"/>
      <c r="H359" s="130"/>
      <c r="I359" s="130"/>
      <c r="J359" s="142"/>
      <c r="K359" s="142"/>
      <c r="L359" s="142"/>
      <c r="M359" s="142"/>
    </row>
    <row r="360" spans="1:13" ht="0.75" customHeight="1">
      <c r="A360" s="134"/>
      <c r="B360" s="133"/>
      <c r="C360" s="117"/>
      <c r="D360" s="117"/>
      <c r="E360" s="119" t="s">
        <v>614</v>
      </c>
      <c r="F360" s="129"/>
      <c r="G360" s="130"/>
      <c r="H360" s="130"/>
      <c r="I360" s="130"/>
      <c r="J360" s="142"/>
      <c r="K360" s="142"/>
      <c r="L360" s="142"/>
      <c r="M360" s="142"/>
    </row>
    <row r="361" spans="1:13" ht="14.25" hidden="1">
      <c r="A361" s="134"/>
      <c r="B361" s="133"/>
      <c r="C361" s="117"/>
      <c r="D361" s="117"/>
      <c r="E361" s="119" t="s">
        <v>614</v>
      </c>
      <c r="F361" s="129"/>
      <c r="G361" s="130"/>
      <c r="H361" s="130"/>
      <c r="I361" s="130"/>
      <c r="J361" s="142"/>
      <c r="K361" s="142"/>
      <c r="L361" s="142"/>
      <c r="M361" s="142"/>
    </row>
    <row r="362" spans="1:13" s="206" customFormat="1" ht="25.5">
      <c r="A362" s="200">
        <v>2530</v>
      </c>
      <c r="B362" s="201" t="s">
        <v>3</v>
      </c>
      <c r="C362" s="202">
        <v>3</v>
      </c>
      <c r="D362" s="202">
        <v>0</v>
      </c>
      <c r="E362" s="203" t="s">
        <v>270</v>
      </c>
      <c r="F362" s="204"/>
      <c r="G362" s="205"/>
      <c r="H362" s="205"/>
      <c r="I362" s="205"/>
      <c r="J362" s="210"/>
      <c r="K362" s="210"/>
      <c r="L362" s="210"/>
      <c r="M362" s="210"/>
    </row>
    <row r="363" spans="1:13" ht="14.25">
      <c r="A363" s="134"/>
      <c r="B363" s="133"/>
      <c r="C363" s="117"/>
      <c r="D363" s="117"/>
      <c r="E363" s="119" t="s">
        <v>510</v>
      </c>
      <c r="F363" s="129"/>
      <c r="G363" s="130"/>
      <c r="H363" s="130"/>
      <c r="I363" s="130"/>
      <c r="J363" s="142"/>
      <c r="K363" s="142"/>
      <c r="L363" s="142"/>
      <c r="M363" s="142"/>
    </row>
    <row r="364" spans="1:13" ht="25.5">
      <c r="A364" s="134">
        <v>2531</v>
      </c>
      <c r="B364" s="133" t="s">
        <v>3</v>
      </c>
      <c r="C364" s="117">
        <v>3</v>
      </c>
      <c r="D364" s="117">
        <v>1</v>
      </c>
      <c r="E364" s="119" t="s">
        <v>270</v>
      </c>
      <c r="F364" s="129"/>
      <c r="G364" s="130"/>
      <c r="H364" s="130"/>
      <c r="I364" s="130"/>
      <c r="J364" s="142"/>
      <c r="K364" s="142"/>
      <c r="L364" s="142"/>
      <c r="M364" s="142"/>
    </row>
    <row r="365" spans="1:13" ht="38.25">
      <c r="A365" s="134"/>
      <c r="B365" s="133"/>
      <c r="C365" s="117"/>
      <c r="D365" s="117"/>
      <c r="E365" s="119" t="s">
        <v>613</v>
      </c>
      <c r="F365" s="129"/>
      <c r="G365" s="130"/>
      <c r="H365" s="130"/>
      <c r="I365" s="130"/>
      <c r="J365" s="142"/>
      <c r="K365" s="142"/>
      <c r="L365" s="142"/>
      <c r="M365" s="142"/>
    </row>
    <row r="366" spans="1:13" ht="14.25" hidden="1">
      <c r="A366" s="134"/>
      <c r="B366" s="133"/>
      <c r="C366" s="117"/>
      <c r="D366" s="117"/>
      <c r="E366" s="119" t="s">
        <v>614</v>
      </c>
      <c r="F366" s="129"/>
      <c r="G366" s="130"/>
      <c r="H366" s="130"/>
      <c r="I366" s="130"/>
      <c r="J366" s="142"/>
      <c r="K366" s="142"/>
      <c r="L366" s="142"/>
      <c r="M366" s="142"/>
    </row>
    <row r="367" spans="1:13" ht="14.25" hidden="1">
      <c r="A367" s="134"/>
      <c r="B367" s="133"/>
      <c r="C367" s="117"/>
      <c r="D367" s="117"/>
      <c r="E367" s="119" t="s">
        <v>614</v>
      </c>
      <c r="F367" s="129"/>
      <c r="G367" s="130"/>
      <c r="H367" s="130"/>
      <c r="I367" s="130"/>
      <c r="J367" s="142"/>
      <c r="K367" s="142"/>
      <c r="L367" s="142"/>
      <c r="M367" s="142"/>
    </row>
    <row r="368" spans="1:13" s="206" customFormat="1" ht="25.5">
      <c r="A368" s="200">
        <v>2540</v>
      </c>
      <c r="B368" s="201" t="s">
        <v>3</v>
      </c>
      <c r="C368" s="202">
        <v>4</v>
      </c>
      <c r="D368" s="202">
        <v>0</v>
      </c>
      <c r="E368" s="203" t="s">
        <v>271</v>
      </c>
      <c r="F368" s="204"/>
      <c r="G368" s="205"/>
      <c r="H368" s="205"/>
      <c r="I368" s="205"/>
      <c r="J368" s="210"/>
      <c r="K368" s="210"/>
      <c r="L368" s="210"/>
      <c r="M368" s="210"/>
    </row>
    <row r="369" spans="1:13" ht="14.25">
      <c r="A369" s="134"/>
      <c r="B369" s="133"/>
      <c r="C369" s="117"/>
      <c r="D369" s="117"/>
      <c r="E369" s="119" t="s">
        <v>510</v>
      </c>
      <c r="F369" s="129"/>
      <c r="G369" s="130"/>
      <c r="H369" s="130"/>
      <c r="I369" s="130"/>
      <c r="J369" s="142"/>
      <c r="K369" s="142"/>
      <c r="L369" s="142"/>
      <c r="M369" s="142"/>
    </row>
    <row r="370" spans="1:13" ht="25.5">
      <c r="A370" s="134">
        <v>2541</v>
      </c>
      <c r="B370" s="133" t="s">
        <v>3</v>
      </c>
      <c r="C370" s="117">
        <v>4</v>
      </c>
      <c r="D370" s="117">
        <v>1</v>
      </c>
      <c r="E370" s="119" t="s">
        <v>271</v>
      </c>
      <c r="F370" s="129"/>
      <c r="G370" s="130"/>
      <c r="H370" s="130"/>
      <c r="I370" s="130"/>
      <c r="J370" s="142"/>
      <c r="K370" s="142"/>
      <c r="L370" s="142"/>
      <c r="M370" s="142"/>
    </row>
    <row r="371" spans="1:13" ht="38.25">
      <c r="A371" s="134"/>
      <c r="B371" s="133"/>
      <c r="C371" s="117"/>
      <c r="D371" s="117"/>
      <c r="E371" s="119" t="s">
        <v>613</v>
      </c>
      <c r="F371" s="129"/>
      <c r="G371" s="130"/>
      <c r="H371" s="130"/>
      <c r="I371" s="130"/>
      <c r="J371" s="142"/>
      <c r="K371" s="142"/>
      <c r="L371" s="142"/>
      <c r="M371" s="142"/>
    </row>
    <row r="372" spans="1:13" ht="0.75" customHeight="1">
      <c r="A372" s="134"/>
      <c r="B372" s="133"/>
      <c r="C372" s="117"/>
      <c r="D372" s="117"/>
      <c r="E372" s="119" t="s">
        <v>614</v>
      </c>
      <c r="F372" s="129"/>
      <c r="G372" s="130"/>
      <c r="H372" s="130"/>
      <c r="I372" s="130"/>
      <c r="J372" s="142"/>
      <c r="K372" s="142"/>
      <c r="L372" s="142"/>
      <c r="M372" s="142"/>
    </row>
    <row r="373" spans="1:13" ht="14.25" hidden="1">
      <c r="A373" s="134"/>
      <c r="B373" s="133"/>
      <c r="C373" s="117"/>
      <c r="D373" s="117"/>
      <c r="E373" s="119" t="s">
        <v>614</v>
      </c>
      <c r="F373" s="129"/>
      <c r="G373" s="130"/>
      <c r="H373" s="130"/>
      <c r="I373" s="130"/>
      <c r="J373" s="142"/>
      <c r="K373" s="142"/>
      <c r="L373" s="142"/>
      <c r="M373" s="142"/>
    </row>
    <row r="374" spans="1:13" s="206" customFormat="1" ht="38.25">
      <c r="A374" s="200">
        <v>2550</v>
      </c>
      <c r="B374" s="201" t="s">
        <v>3</v>
      </c>
      <c r="C374" s="202">
        <v>5</v>
      </c>
      <c r="D374" s="202">
        <v>0</v>
      </c>
      <c r="E374" s="203" t="s">
        <v>272</v>
      </c>
      <c r="F374" s="204"/>
      <c r="G374" s="205"/>
      <c r="H374" s="205"/>
      <c r="I374" s="205"/>
      <c r="J374" s="210"/>
      <c r="K374" s="210"/>
      <c r="L374" s="210"/>
      <c r="M374" s="210"/>
    </row>
    <row r="375" spans="1:13" ht="14.25">
      <c r="A375" s="134"/>
      <c r="B375" s="133"/>
      <c r="C375" s="117"/>
      <c r="D375" s="117"/>
      <c r="E375" s="119" t="s">
        <v>510</v>
      </c>
      <c r="F375" s="129"/>
      <c r="G375" s="130"/>
      <c r="H375" s="130"/>
      <c r="I375" s="130"/>
      <c r="J375" s="142"/>
      <c r="K375" s="142"/>
      <c r="L375" s="142"/>
      <c r="M375" s="142"/>
    </row>
    <row r="376" spans="1:13" ht="38.25">
      <c r="A376" s="134">
        <v>2551</v>
      </c>
      <c r="B376" s="133" t="s">
        <v>3</v>
      </c>
      <c r="C376" s="117">
        <v>5</v>
      </c>
      <c r="D376" s="117">
        <v>1</v>
      </c>
      <c r="E376" s="119" t="s">
        <v>272</v>
      </c>
      <c r="F376" s="129"/>
      <c r="G376" s="130"/>
      <c r="H376" s="130"/>
      <c r="I376" s="130"/>
      <c r="J376" s="142"/>
      <c r="K376" s="142"/>
      <c r="L376" s="142"/>
      <c r="M376" s="142"/>
    </row>
    <row r="377" spans="1:13" ht="38.25">
      <c r="A377" s="134"/>
      <c r="B377" s="133"/>
      <c r="C377" s="117"/>
      <c r="D377" s="117"/>
      <c r="E377" s="119" t="s">
        <v>613</v>
      </c>
      <c r="F377" s="129"/>
      <c r="G377" s="130"/>
      <c r="H377" s="130"/>
      <c r="I377" s="130"/>
      <c r="J377" s="142"/>
      <c r="K377" s="142"/>
      <c r="L377" s="142"/>
      <c r="M377" s="142"/>
    </row>
    <row r="378" spans="1:13" ht="0.75" customHeight="1">
      <c r="A378" s="134"/>
      <c r="B378" s="133"/>
      <c r="C378" s="117"/>
      <c r="D378" s="117"/>
      <c r="E378" s="119" t="s">
        <v>614</v>
      </c>
      <c r="F378" s="129"/>
      <c r="G378" s="130"/>
      <c r="H378" s="130"/>
      <c r="I378" s="130"/>
      <c r="J378" s="142"/>
      <c r="K378" s="142"/>
      <c r="L378" s="142"/>
      <c r="M378" s="142"/>
    </row>
    <row r="379" spans="1:13" ht="14.25" hidden="1">
      <c r="A379" s="134"/>
      <c r="B379" s="133"/>
      <c r="C379" s="117"/>
      <c r="D379" s="117"/>
      <c r="E379" s="119" t="s">
        <v>614</v>
      </c>
      <c r="F379" s="129"/>
      <c r="G379" s="130"/>
      <c r="H379" s="130"/>
      <c r="I379" s="130"/>
      <c r="J379" s="142"/>
      <c r="K379" s="142"/>
      <c r="L379" s="142"/>
      <c r="M379" s="142"/>
    </row>
    <row r="380" spans="1:13" s="206" customFormat="1" ht="25.5">
      <c r="A380" s="200">
        <v>2560</v>
      </c>
      <c r="B380" s="201" t="s">
        <v>3</v>
      </c>
      <c r="C380" s="202">
        <v>6</v>
      </c>
      <c r="D380" s="202">
        <v>0</v>
      </c>
      <c r="E380" s="203" t="s">
        <v>273</v>
      </c>
      <c r="F380" s="204"/>
      <c r="G380" s="205">
        <f aca="true" t="shared" si="15" ref="G380:M380">G382</f>
        <v>23876.5</v>
      </c>
      <c r="H380" s="205">
        <f t="shared" si="15"/>
        <v>15876.5</v>
      </c>
      <c r="I380" s="205">
        <f t="shared" si="15"/>
        <v>8000</v>
      </c>
      <c r="J380" s="205">
        <f t="shared" si="15"/>
        <v>4970</v>
      </c>
      <c r="K380" s="205">
        <f t="shared" si="15"/>
        <v>9940</v>
      </c>
      <c r="L380" s="205">
        <f t="shared" si="15"/>
        <v>20410</v>
      </c>
      <c r="M380" s="205">
        <f t="shared" si="15"/>
        <v>23876.5</v>
      </c>
    </row>
    <row r="381" spans="1:13" ht="14.25">
      <c r="A381" s="134"/>
      <c r="B381" s="133"/>
      <c r="C381" s="117"/>
      <c r="D381" s="117"/>
      <c r="E381" s="119" t="s">
        <v>510</v>
      </c>
      <c r="F381" s="129"/>
      <c r="G381" s="130"/>
      <c r="H381" s="130"/>
      <c r="I381" s="130"/>
      <c r="J381" s="130"/>
      <c r="K381" s="130"/>
      <c r="L381" s="130"/>
      <c r="M381" s="130"/>
    </row>
    <row r="382" spans="1:13" s="206" customFormat="1" ht="25.5">
      <c r="A382" s="200">
        <v>2561</v>
      </c>
      <c r="B382" s="201" t="s">
        <v>3</v>
      </c>
      <c r="C382" s="202">
        <v>6</v>
      </c>
      <c r="D382" s="202">
        <v>1</v>
      </c>
      <c r="E382" s="203" t="s">
        <v>273</v>
      </c>
      <c r="F382" s="204"/>
      <c r="G382" s="205">
        <f>G384+G385+G386+G387+G388</f>
        <v>23876.5</v>
      </c>
      <c r="H382" s="205">
        <f>H384+H386+H387+H388</f>
        <v>15876.5</v>
      </c>
      <c r="I382" s="205">
        <f>I385</f>
        <v>8000</v>
      </c>
      <c r="J382" s="205">
        <f>J384+J385+J386+J387+J388</f>
        <v>4970</v>
      </c>
      <c r="K382" s="205">
        <f>K384+K385+K386+K387+K388</f>
        <v>9940</v>
      </c>
      <c r="L382" s="205">
        <f>L384+L385+L386+L387+L388</f>
        <v>20410</v>
      </c>
      <c r="M382" s="205">
        <f>M384+M385+M386+M387+M388</f>
        <v>23876.5</v>
      </c>
    </row>
    <row r="383" spans="1:13" ht="38.25">
      <c r="A383" s="134"/>
      <c r="B383" s="133"/>
      <c r="C383" s="117"/>
      <c r="D383" s="117"/>
      <c r="E383" s="119" t="s">
        <v>613</v>
      </c>
      <c r="F383" s="129"/>
      <c r="G383" s="130"/>
      <c r="H383" s="130"/>
      <c r="I383" s="130"/>
      <c r="J383" s="130"/>
      <c r="K383" s="130"/>
      <c r="L383" s="130"/>
      <c r="M383" s="130"/>
    </row>
    <row r="384" spans="1:13" ht="14.25">
      <c r="A384" s="134"/>
      <c r="B384" s="133"/>
      <c r="C384" s="117"/>
      <c r="D384" s="117"/>
      <c r="E384" s="119" t="s">
        <v>634</v>
      </c>
      <c r="F384" s="129">
        <v>4213</v>
      </c>
      <c r="G384" s="130">
        <v>4876.5</v>
      </c>
      <c r="H384" s="130">
        <f>G384</f>
        <v>4876.5</v>
      </c>
      <c r="I384" s="130"/>
      <c r="J384" s="130">
        <v>1220</v>
      </c>
      <c r="K384" s="130">
        <f>J384*2</f>
        <v>2440</v>
      </c>
      <c r="L384" s="130">
        <f>J384*3</f>
        <v>3660</v>
      </c>
      <c r="M384" s="130">
        <f>H384</f>
        <v>4876.5</v>
      </c>
    </row>
    <row r="385" spans="1:13" ht="14.25">
      <c r="A385" s="134"/>
      <c r="B385" s="133"/>
      <c r="C385" s="117"/>
      <c r="D385" s="117"/>
      <c r="E385" s="119" t="s">
        <v>635</v>
      </c>
      <c r="F385" s="129">
        <v>5131</v>
      </c>
      <c r="G385" s="130">
        <v>8000</v>
      </c>
      <c r="H385" s="130"/>
      <c r="I385" s="130">
        <f>G385</f>
        <v>8000</v>
      </c>
      <c r="J385" s="130">
        <v>1000</v>
      </c>
      <c r="K385" s="130">
        <v>2000</v>
      </c>
      <c r="L385" s="130">
        <v>8000</v>
      </c>
      <c r="M385" s="130">
        <v>8000</v>
      </c>
    </row>
    <row r="386" spans="1:13" ht="14.25">
      <c r="A386" s="134"/>
      <c r="B386" s="133"/>
      <c r="C386" s="117"/>
      <c r="D386" s="117"/>
      <c r="E386" s="119" t="s">
        <v>636</v>
      </c>
      <c r="F386" s="129">
        <v>4264</v>
      </c>
      <c r="G386" s="130">
        <v>5000</v>
      </c>
      <c r="H386" s="130">
        <f>G386</f>
        <v>5000</v>
      </c>
      <c r="I386" s="130"/>
      <c r="J386" s="130">
        <v>1250</v>
      </c>
      <c r="K386" s="130">
        <f>J386*2</f>
        <v>2500</v>
      </c>
      <c r="L386" s="130">
        <f>J386*3</f>
        <v>3750</v>
      </c>
      <c r="M386" s="130">
        <f>J386*4</f>
        <v>5000</v>
      </c>
    </row>
    <row r="387" spans="1:13" ht="14.25">
      <c r="A387" s="134"/>
      <c r="B387" s="133"/>
      <c r="C387" s="117"/>
      <c r="D387" s="117"/>
      <c r="E387" s="119" t="s">
        <v>637</v>
      </c>
      <c r="F387" s="129">
        <v>4262</v>
      </c>
      <c r="G387" s="130">
        <v>2000</v>
      </c>
      <c r="H387" s="130">
        <f>G387</f>
        <v>2000</v>
      </c>
      <c r="I387" s="130"/>
      <c r="J387" s="130">
        <v>500</v>
      </c>
      <c r="K387" s="130">
        <v>1000</v>
      </c>
      <c r="L387" s="130">
        <v>2000</v>
      </c>
      <c r="M387" s="130">
        <v>2000</v>
      </c>
    </row>
    <row r="388" spans="1:13" ht="14.25">
      <c r="A388" s="134"/>
      <c r="B388" s="133"/>
      <c r="C388" s="117"/>
      <c r="D388" s="117"/>
      <c r="E388" s="119" t="s">
        <v>607</v>
      </c>
      <c r="F388" s="129">
        <v>4269</v>
      </c>
      <c r="G388" s="130">
        <v>4000</v>
      </c>
      <c r="H388" s="130">
        <f>G388</f>
        <v>4000</v>
      </c>
      <c r="I388" s="130"/>
      <c r="J388" s="130">
        <f>H388/4</f>
        <v>1000</v>
      </c>
      <c r="K388" s="130">
        <f>J388*2</f>
        <v>2000</v>
      </c>
      <c r="L388" s="130">
        <f>J388*3</f>
        <v>3000</v>
      </c>
      <c r="M388" s="130">
        <f>J388*4</f>
        <v>4000</v>
      </c>
    </row>
    <row r="389" spans="1:13" ht="14.25">
      <c r="A389" s="134"/>
      <c r="B389" s="133"/>
      <c r="C389" s="117"/>
      <c r="D389" s="117"/>
      <c r="E389" s="119"/>
      <c r="F389" s="129"/>
      <c r="G389" s="130"/>
      <c r="H389" s="130"/>
      <c r="I389" s="130"/>
      <c r="J389" s="197"/>
      <c r="K389" s="197"/>
      <c r="L389" s="197"/>
      <c r="M389" s="197"/>
    </row>
    <row r="390" spans="1:14" s="206" customFormat="1" ht="51">
      <c r="A390" s="200">
        <v>2600</v>
      </c>
      <c r="B390" s="201" t="s">
        <v>4</v>
      </c>
      <c r="C390" s="202">
        <v>0</v>
      </c>
      <c r="D390" s="202">
        <v>0</v>
      </c>
      <c r="E390" s="208" t="s">
        <v>638</v>
      </c>
      <c r="F390" s="204"/>
      <c r="G390" s="205">
        <f aca="true" t="shared" si="16" ref="G390:M390">G392+G398+G404+G410+G421+G427</f>
        <v>368332.2</v>
      </c>
      <c r="H390" s="205">
        <f t="shared" si="16"/>
        <v>282907.6</v>
      </c>
      <c r="I390" s="205">
        <f t="shared" si="16"/>
        <v>85424.6</v>
      </c>
      <c r="J390" s="205">
        <f t="shared" si="16"/>
        <v>99637.5</v>
      </c>
      <c r="K390" s="205">
        <f t="shared" si="16"/>
        <v>203379.90000000002</v>
      </c>
      <c r="L390" s="205">
        <f t="shared" si="16"/>
        <v>274764.80000000005</v>
      </c>
      <c r="M390" s="205">
        <f t="shared" si="16"/>
        <v>352332.2</v>
      </c>
      <c r="N390" s="211"/>
    </row>
    <row r="391" spans="1:13" ht="14.25">
      <c r="A391" s="134"/>
      <c r="B391" s="133"/>
      <c r="C391" s="117"/>
      <c r="D391" s="117"/>
      <c r="E391" s="119" t="s">
        <v>509</v>
      </c>
      <c r="F391" s="129"/>
      <c r="G391" s="130"/>
      <c r="H391" s="130"/>
      <c r="I391" s="130"/>
      <c r="J391" s="142"/>
      <c r="K391" s="142"/>
      <c r="L391" s="142"/>
      <c r="M391" s="142"/>
    </row>
    <row r="392" spans="1:13" s="206" customFormat="1" ht="14.25">
      <c r="A392" s="200">
        <v>2610</v>
      </c>
      <c r="B392" s="201" t="s">
        <v>4</v>
      </c>
      <c r="C392" s="202">
        <v>1</v>
      </c>
      <c r="D392" s="202">
        <v>0</v>
      </c>
      <c r="E392" s="203" t="s">
        <v>274</v>
      </c>
      <c r="F392" s="204"/>
      <c r="G392" s="205"/>
      <c r="H392" s="205"/>
      <c r="I392" s="205"/>
      <c r="J392" s="210"/>
      <c r="K392" s="210"/>
      <c r="L392" s="210"/>
      <c r="M392" s="210"/>
    </row>
    <row r="393" spans="1:13" ht="14.25">
      <c r="A393" s="134"/>
      <c r="B393" s="133"/>
      <c r="C393" s="117"/>
      <c r="D393" s="117"/>
      <c r="E393" s="119" t="s">
        <v>510</v>
      </c>
      <c r="F393" s="129"/>
      <c r="G393" s="130"/>
      <c r="H393" s="130"/>
      <c r="I393" s="130"/>
      <c r="J393" s="142"/>
      <c r="K393" s="142"/>
      <c r="L393" s="142"/>
      <c r="M393" s="142"/>
    </row>
    <row r="394" spans="1:13" ht="14.25">
      <c r="A394" s="134">
        <v>2611</v>
      </c>
      <c r="B394" s="133" t="s">
        <v>4</v>
      </c>
      <c r="C394" s="117">
        <v>1</v>
      </c>
      <c r="D394" s="117">
        <v>1</v>
      </c>
      <c r="E394" s="119" t="s">
        <v>275</v>
      </c>
      <c r="F394" s="129"/>
      <c r="G394" s="130"/>
      <c r="H394" s="130"/>
      <c r="I394" s="130"/>
      <c r="J394" s="142"/>
      <c r="K394" s="142"/>
      <c r="L394" s="142"/>
      <c r="M394" s="142"/>
    </row>
    <row r="395" spans="1:13" ht="38.25">
      <c r="A395" s="134"/>
      <c r="B395" s="133"/>
      <c r="C395" s="117"/>
      <c r="D395" s="117"/>
      <c r="E395" s="119" t="s">
        <v>613</v>
      </c>
      <c r="F395" s="129"/>
      <c r="G395" s="130"/>
      <c r="H395" s="130"/>
      <c r="I395" s="130"/>
      <c r="J395" s="142"/>
      <c r="K395" s="142"/>
      <c r="L395" s="142"/>
      <c r="M395" s="142"/>
    </row>
    <row r="396" spans="1:13" ht="14.25" hidden="1">
      <c r="A396" s="134"/>
      <c r="B396" s="133"/>
      <c r="C396" s="117"/>
      <c r="D396" s="117"/>
      <c r="E396" s="119" t="s">
        <v>614</v>
      </c>
      <c r="F396" s="129"/>
      <c r="G396" s="130"/>
      <c r="H396" s="130"/>
      <c r="I396" s="130"/>
      <c r="J396" s="142"/>
      <c r="K396" s="142"/>
      <c r="L396" s="142"/>
      <c r="M396" s="142"/>
    </row>
    <row r="397" spans="1:13" ht="14.25" hidden="1">
      <c r="A397" s="134"/>
      <c r="B397" s="133"/>
      <c r="C397" s="117"/>
      <c r="D397" s="117"/>
      <c r="E397" s="119" t="s">
        <v>614</v>
      </c>
      <c r="F397" s="129"/>
      <c r="G397" s="130"/>
      <c r="H397" s="130"/>
      <c r="I397" s="130"/>
      <c r="J397" s="142"/>
      <c r="K397" s="142"/>
      <c r="L397" s="142"/>
      <c r="M397" s="142"/>
    </row>
    <row r="398" spans="1:13" s="206" customFormat="1" ht="14.25">
      <c r="A398" s="200">
        <v>2620</v>
      </c>
      <c r="B398" s="201" t="s">
        <v>4</v>
      </c>
      <c r="C398" s="202">
        <v>2</v>
      </c>
      <c r="D398" s="202">
        <v>0</v>
      </c>
      <c r="E398" s="203" t="s">
        <v>276</v>
      </c>
      <c r="F398" s="204"/>
      <c r="G398" s="205"/>
      <c r="H398" s="205"/>
      <c r="I398" s="205"/>
      <c r="J398" s="210"/>
      <c r="K398" s="210"/>
      <c r="L398" s="210"/>
      <c r="M398" s="210"/>
    </row>
    <row r="399" spans="1:13" ht="14.25">
      <c r="A399" s="134"/>
      <c r="B399" s="133"/>
      <c r="C399" s="117"/>
      <c r="D399" s="117"/>
      <c r="E399" s="119" t="s">
        <v>510</v>
      </c>
      <c r="F399" s="129"/>
      <c r="G399" s="130"/>
      <c r="H399" s="130"/>
      <c r="I399" s="130"/>
      <c r="J399" s="142"/>
      <c r="K399" s="142"/>
      <c r="L399" s="142"/>
      <c r="M399" s="142"/>
    </row>
    <row r="400" spans="1:13" ht="14.25">
      <c r="A400" s="134">
        <v>2621</v>
      </c>
      <c r="B400" s="133" t="s">
        <v>4</v>
      </c>
      <c r="C400" s="117">
        <v>2</v>
      </c>
      <c r="D400" s="117">
        <v>1</v>
      </c>
      <c r="E400" s="119" t="s">
        <v>276</v>
      </c>
      <c r="F400" s="129"/>
      <c r="G400" s="130"/>
      <c r="H400" s="130"/>
      <c r="I400" s="130"/>
      <c r="J400" s="142"/>
      <c r="K400" s="142"/>
      <c r="L400" s="142"/>
      <c r="M400" s="142"/>
    </row>
    <row r="401" spans="1:13" ht="38.25">
      <c r="A401" s="134"/>
      <c r="B401" s="133"/>
      <c r="C401" s="117"/>
      <c r="D401" s="117"/>
      <c r="E401" s="119" t="s">
        <v>613</v>
      </c>
      <c r="F401" s="129"/>
      <c r="G401" s="130"/>
      <c r="H401" s="130"/>
      <c r="I401" s="130"/>
      <c r="J401" s="142"/>
      <c r="K401" s="142"/>
      <c r="L401" s="142"/>
      <c r="M401" s="142"/>
    </row>
    <row r="402" spans="1:13" ht="14.25">
      <c r="A402" s="134"/>
      <c r="B402" s="133"/>
      <c r="C402" s="117"/>
      <c r="D402" s="117"/>
      <c r="E402" s="119" t="s">
        <v>639</v>
      </c>
      <c r="F402" s="129"/>
      <c r="G402" s="130"/>
      <c r="H402" s="130"/>
      <c r="I402" s="130"/>
      <c r="J402" s="142"/>
      <c r="K402" s="142"/>
      <c r="L402" s="142"/>
      <c r="M402" s="142"/>
    </row>
    <row r="403" spans="1:13" ht="14.25" hidden="1">
      <c r="A403" s="134"/>
      <c r="B403" s="133"/>
      <c r="C403" s="117"/>
      <c r="D403" s="117"/>
      <c r="E403" s="124" t="s">
        <v>614</v>
      </c>
      <c r="F403" s="129"/>
      <c r="G403" s="130"/>
      <c r="H403" s="130"/>
      <c r="I403" s="130"/>
      <c r="J403" s="142"/>
      <c r="K403" s="142"/>
      <c r="L403" s="142"/>
      <c r="M403" s="142"/>
    </row>
    <row r="404" spans="1:13" s="206" customFormat="1" ht="14.25">
      <c r="A404" s="200">
        <v>2630</v>
      </c>
      <c r="B404" s="201" t="s">
        <v>4</v>
      </c>
      <c r="C404" s="202">
        <v>3</v>
      </c>
      <c r="D404" s="202">
        <v>0</v>
      </c>
      <c r="E404" s="203" t="s">
        <v>277</v>
      </c>
      <c r="F404" s="204"/>
      <c r="G404" s="205"/>
      <c r="H404" s="205"/>
      <c r="I404" s="205"/>
      <c r="J404" s="210"/>
      <c r="K404" s="210"/>
      <c r="L404" s="210"/>
      <c r="M404" s="210"/>
    </row>
    <row r="405" spans="1:13" ht="14.25">
      <c r="A405" s="134"/>
      <c r="B405" s="133"/>
      <c r="C405" s="117"/>
      <c r="D405" s="117"/>
      <c r="E405" s="119" t="s">
        <v>510</v>
      </c>
      <c r="F405" s="129"/>
      <c r="G405" s="130"/>
      <c r="H405" s="130"/>
      <c r="I405" s="130"/>
      <c r="J405" s="142"/>
      <c r="K405" s="142"/>
      <c r="L405" s="142"/>
      <c r="M405" s="142"/>
    </row>
    <row r="406" spans="1:13" ht="14.25">
      <c r="A406" s="134">
        <v>2631</v>
      </c>
      <c r="B406" s="133" t="s">
        <v>4</v>
      </c>
      <c r="C406" s="117">
        <v>3</v>
      </c>
      <c r="D406" s="117">
        <v>1</v>
      </c>
      <c r="E406" s="119" t="s">
        <v>278</v>
      </c>
      <c r="F406" s="129"/>
      <c r="G406" s="130"/>
      <c r="H406" s="130"/>
      <c r="I406" s="130"/>
      <c r="J406" s="142"/>
      <c r="K406" s="142"/>
      <c r="L406" s="142"/>
      <c r="M406" s="142"/>
    </row>
    <row r="407" spans="1:13" ht="38.25">
      <c r="A407" s="134"/>
      <c r="B407" s="133"/>
      <c r="C407" s="117"/>
      <c r="D407" s="117"/>
      <c r="E407" s="119" t="s">
        <v>613</v>
      </c>
      <c r="F407" s="129"/>
      <c r="G407" s="130"/>
      <c r="H407" s="130"/>
      <c r="I407" s="130"/>
      <c r="J407" s="142"/>
      <c r="K407" s="142"/>
      <c r="L407" s="142"/>
      <c r="M407" s="142"/>
    </row>
    <row r="408" spans="1:13" ht="1.5" customHeight="1">
      <c r="A408" s="134"/>
      <c r="B408" s="133"/>
      <c r="C408" s="117"/>
      <c r="D408" s="117"/>
      <c r="E408" s="119" t="s">
        <v>614</v>
      </c>
      <c r="F408" s="129"/>
      <c r="G408" s="130"/>
      <c r="H408" s="130"/>
      <c r="I408" s="130"/>
      <c r="J408" s="142"/>
      <c r="K408" s="142"/>
      <c r="L408" s="142"/>
      <c r="M408" s="142"/>
    </row>
    <row r="409" spans="1:13" ht="14.25" hidden="1">
      <c r="A409" s="134"/>
      <c r="B409" s="133"/>
      <c r="C409" s="117"/>
      <c r="D409" s="117"/>
      <c r="E409" s="119" t="s">
        <v>614</v>
      </c>
      <c r="F409" s="129"/>
      <c r="G409" s="130"/>
      <c r="H409" s="130"/>
      <c r="I409" s="130"/>
      <c r="J409" s="142"/>
      <c r="K409" s="142"/>
      <c r="L409" s="142"/>
      <c r="M409" s="142"/>
    </row>
    <row r="410" spans="1:13" s="206" customFormat="1" ht="14.25">
      <c r="A410" s="200">
        <v>2640</v>
      </c>
      <c r="B410" s="201" t="s">
        <v>4</v>
      </c>
      <c r="C410" s="202">
        <v>4</v>
      </c>
      <c r="D410" s="202">
        <v>0</v>
      </c>
      <c r="E410" s="203" t="s">
        <v>279</v>
      </c>
      <c r="F410" s="204"/>
      <c r="G410" s="205">
        <f aca="true" t="shared" si="17" ref="G410:M410">G412</f>
        <v>200410</v>
      </c>
      <c r="H410" s="205">
        <f t="shared" si="17"/>
        <v>187150</v>
      </c>
      <c r="I410" s="205">
        <f t="shared" si="17"/>
        <v>13260</v>
      </c>
      <c r="J410" s="205">
        <f t="shared" si="17"/>
        <v>51767.4</v>
      </c>
      <c r="K410" s="205">
        <f t="shared" si="17"/>
        <v>116423.8</v>
      </c>
      <c r="L410" s="205">
        <f t="shared" si="17"/>
        <v>130205.1</v>
      </c>
      <c r="M410" s="205">
        <f t="shared" si="17"/>
        <v>184410</v>
      </c>
    </row>
    <row r="411" spans="1:13" ht="14.25">
      <c r="A411" s="134"/>
      <c r="B411" s="133"/>
      <c r="C411" s="117"/>
      <c r="D411" s="117"/>
      <c r="E411" s="119" t="s">
        <v>510</v>
      </c>
      <c r="F411" s="129"/>
      <c r="G411" s="130"/>
      <c r="H411" s="130"/>
      <c r="I411" s="130"/>
      <c r="J411" s="130"/>
      <c r="K411" s="130"/>
      <c r="L411" s="130"/>
      <c r="M411" s="130"/>
    </row>
    <row r="412" spans="1:14" ht="14.25">
      <c r="A412" s="134">
        <v>2641</v>
      </c>
      <c r="B412" s="133" t="s">
        <v>4</v>
      </c>
      <c r="C412" s="117">
        <v>4</v>
      </c>
      <c r="D412" s="117">
        <v>1</v>
      </c>
      <c r="E412" s="119" t="s">
        <v>280</v>
      </c>
      <c r="F412" s="129"/>
      <c r="G412" s="130">
        <f>G414+G416+G415+G417+G418+G419</f>
        <v>200410</v>
      </c>
      <c r="H412" s="130">
        <f>H414+H416+H415+H417+H418+H419</f>
        <v>187150</v>
      </c>
      <c r="I412" s="130">
        <f>I418+I419</f>
        <v>13260</v>
      </c>
      <c r="J412" s="130">
        <f>J414+J415+J416+J417+J418+J419</f>
        <v>51767.4</v>
      </c>
      <c r="K412" s="130">
        <f>K414+K415+K416+K417+K418+K419</f>
        <v>116423.8</v>
      </c>
      <c r="L412" s="130">
        <f>L414+L415+L416+L417+L418+L419</f>
        <v>130205.1</v>
      </c>
      <c r="M412" s="130">
        <f>M414+M415+M416+M417+M418+M419</f>
        <v>184410</v>
      </c>
      <c r="N412" s="195"/>
    </row>
    <row r="413" spans="1:13" ht="38.25">
      <c r="A413" s="134"/>
      <c r="B413" s="133"/>
      <c r="C413" s="117"/>
      <c r="D413" s="117"/>
      <c r="E413" s="119" t="s">
        <v>613</v>
      </c>
      <c r="F413" s="129"/>
      <c r="G413" s="130"/>
      <c r="H413" s="130"/>
      <c r="I413" s="130"/>
      <c r="J413" s="130"/>
      <c r="K413" s="130"/>
      <c r="L413" s="130"/>
      <c r="M413" s="130"/>
    </row>
    <row r="414" spans="1:14" ht="14.25">
      <c r="A414" s="134"/>
      <c r="B414" s="133"/>
      <c r="C414" s="117"/>
      <c r="D414" s="117"/>
      <c r="E414" s="119" t="s">
        <v>640</v>
      </c>
      <c r="F414" s="129">
        <v>4212</v>
      </c>
      <c r="G414" s="130">
        <v>164300</v>
      </c>
      <c r="H414" s="130">
        <f>G414</f>
        <v>164300</v>
      </c>
      <c r="I414" s="130"/>
      <c r="J414" s="130">
        <v>46739.9</v>
      </c>
      <c r="K414" s="130">
        <v>101368.8</v>
      </c>
      <c r="L414" s="130">
        <v>101368.8</v>
      </c>
      <c r="M414" s="130">
        <f>G414</f>
        <v>164300</v>
      </c>
      <c r="N414" s="230"/>
    </row>
    <row r="415" spans="1:14" ht="14.25">
      <c r="A415" s="134"/>
      <c r="B415" s="133"/>
      <c r="C415" s="117"/>
      <c r="D415" s="117"/>
      <c r="E415" s="119" t="s">
        <v>626</v>
      </c>
      <c r="F415" s="129">
        <v>4239</v>
      </c>
      <c r="G415" s="130">
        <v>1350</v>
      </c>
      <c r="H415" s="130">
        <f>G415</f>
        <v>1350</v>
      </c>
      <c r="I415" s="130"/>
      <c r="J415" s="130">
        <f>G415/4</f>
        <v>337.5</v>
      </c>
      <c r="K415" s="130">
        <f>J415*2</f>
        <v>675</v>
      </c>
      <c r="L415" s="130">
        <v>766.3</v>
      </c>
      <c r="M415" s="130">
        <f>J415*4</f>
        <v>1350</v>
      </c>
      <c r="N415" s="230"/>
    </row>
    <row r="416" spans="1:14" ht="14.25">
      <c r="A416" s="134"/>
      <c r="B416" s="133"/>
      <c r="C416" s="117"/>
      <c r="D416" s="117"/>
      <c r="E416" s="119" t="s">
        <v>607</v>
      </c>
      <c r="F416" s="129">
        <v>4269</v>
      </c>
      <c r="G416" s="130">
        <v>16000</v>
      </c>
      <c r="H416" s="130">
        <f>G416</f>
        <v>16000</v>
      </c>
      <c r="I416" s="130"/>
      <c r="J416" s="130">
        <v>0</v>
      </c>
      <c r="K416" s="130">
        <v>5000</v>
      </c>
      <c r="L416" s="130">
        <v>12000</v>
      </c>
      <c r="M416" s="130">
        <f>J416*4</f>
        <v>0</v>
      </c>
      <c r="N416" s="238"/>
    </row>
    <row r="417" spans="1:14" ht="14.25">
      <c r="A417" s="134"/>
      <c r="B417" s="133"/>
      <c r="C417" s="117"/>
      <c r="D417" s="117"/>
      <c r="E417" s="119" t="s">
        <v>621</v>
      </c>
      <c r="F417" s="129">
        <v>4822</v>
      </c>
      <c r="G417" s="130">
        <v>5500</v>
      </c>
      <c r="H417" s="130">
        <f>G417</f>
        <v>5500</v>
      </c>
      <c r="I417" s="130"/>
      <c r="J417" s="130">
        <f>G417/4</f>
        <v>1375</v>
      </c>
      <c r="K417" s="130">
        <f>J417*2</f>
        <v>2750</v>
      </c>
      <c r="L417" s="130">
        <f>J417*3</f>
        <v>4125</v>
      </c>
      <c r="M417" s="130">
        <f>J417*4</f>
        <v>5500</v>
      </c>
      <c r="N417" s="224"/>
    </row>
    <row r="418" spans="1:14" ht="14.25">
      <c r="A418" s="134"/>
      <c r="B418" s="133"/>
      <c r="C418" s="117"/>
      <c r="D418" s="117"/>
      <c r="E418" s="119" t="s">
        <v>639</v>
      </c>
      <c r="F418" s="129">
        <v>5112</v>
      </c>
      <c r="G418" s="130">
        <v>2450</v>
      </c>
      <c r="H418" s="130"/>
      <c r="I418" s="130">
        <f>G418</f>
        <v>2450</v>
      </c>
      <c r="J418" s="130">
        <f>I418/4</f>
        <v>612.5</v>
      </c>
      <c r="K418" s="130">
        <f>J418*2</f>
        <v>1225</v>
      </c>
      <c r="L418" s="130">
        <f>J418*3</f>
        <v>1837.5</v>
      </c>
      <c r="M418" s="130">
        <f>J418*4</f>
        <v>2450</v>
      </c>
      <c r="N418" s="224"/>
    </row>
    <row r="419" spans="1:14" ht="14.25">
      <c r="A419" s="134"/>
      <c r="B419" s="133"/>
      <c r="C419" s="117"/>
      <c r="D419" s="117"/>
      <c r="E419" s="119" t="s">
        <v>641</v>
      </c>
      <c r="F419" s="129">
        <v>5129</v>
      </c>
      <c r="G419" s="130">
        <v>10810</v>
      </c>
      <c r="H419" s="130"/>
      <c r="I419" s="130">
        <f>G419</f>
        <v>10810</v>
      </c>
      <c r="J419" s="130">
        <f>I419/4</f>
        <v>2702.5</v>
      </c>
      <c r="K419" s="130">
        <f>J419*2</f>
        <v>5405</v>
      </c>
      <c r="L419" s="130">
        <v>10107.5</v>
      </c>
      <c r="M419" s="130">
        <f>J419*4</f>
        <v>10810</v>
      </c>
      <c r="N419" s="238"/>
    </row>
    <row r="420" spans="1:13" ht="0.75" customHeight="1">
      <c r="A420" s="134"/>
      <c r="B420" s="133"/>
      <c r="C420" s="117"/>
      <c r="D420" s="117"/>
      <c r="E420" s="119" t="s">
        <v>614</v>
      </c>
      <c r="F420" s="129"/>
      <c r="G420" s="130"/>
      <c r="H420" s="130"/>
      <c r="I420" s="130"/>
      <c r="J420" s="142"/>
      <c r="K420" s="142"/>
      <c r="L420" s="142"/>
      <c r="M420" s="142"/>
    </row>
    <row r="421" spans="1:14" s="206" customFormat="1" ht="51">
      <c r="A421" s="200">
        <v>2650</v>
      </c>
      <c r="B421" s="201" t="s">
        <v>4</v>
      </c>
      <c r="C421" s="202">
        <v>5</v>
      </c>
      <c r="D421" s="202">
        <v>0</v>
      </c>
      <c r="E421" s="203" t="s">
        <v>290</v>
      </c>
      <c r="F421" s="204"/>
      <c r="G421" s="205"/>
      <c r="H421" s="205"/>
      <c r="I421" s="205"/>
      <c r="J421" s="210"/>
      <c r="K421" s="210"/>
      <c r="L421" s="210"/>
      <c r="M421" s="210"/>
      <c r="N421" s="217"/>
    </row>
    <row r="422" spans="1:14" ht="14.25">
      <c r="A422" s="134"/>
      <c r="B422" s="133"/>
      <c r="C422" s="117"/>
      <c r="D422" s="117"/>
      <c r="E422" s="119" t="s">
        <v>510</v>
      </c>
      <c r="F422" s="129"/>
      <c r="G422" s="130"/>
      <c r="H422" s="130"/>
      <c r="I422" s="130"/>
      <c r="J422" s="142"/>
      <c r="K422" s="142"/>
      <c r="L422" s="142"/>
      <c r="M422" s="142"/>
      <c r="N422" s="195"/>
    </row>
    <row r="423" spans="1:13" ht="38.25">
      <c r="A423" s="134">
        <v>2651</v>
      </c>
      <c r="B423" s="133" t="s">
        <v>4</v>
      </c>
      <c r="C423" s="117">
        <v>5</v>
      </c>
      <c r="D423" s="117">
        <v>1</v>
      </c>
      <c r="E423" s="119" t="s">
        <v>290</v>
      </c>
      <c r="F423" s="129"/>
      <c r="G423" s="130"/>
      <c r="H423" s="130"/>
      <c r="I423" s="130"/>
      <c r="J423" s="142"/>
      <c r="K423" s="142"/>
      <c r="L423" s="142"/>
      <c r="M423" s="142"/>
    </row>
    <row r="424" spans="1:13" ht="38.25">
      <c r="A424" s="134"/>
      <c r="B424" s="133"/>
      <c r="C424" s="117"/>
      <c r="D424" s="117"/>
      <c r="E424" s="119" t="s">
        <v>613</v>
      </c>
      <c r="F424" s="129"/>
      <c r="G424" s="130"/>
      <c r="H424" s="130"/>
      <c r="I424" s="130"/>
      <c r="J424" s="142"/>
      <c r="K424" s="142"/>
      <c r="L424" s="142"/>
      <c r="M424" s="142"/>
    </row>
    <row r="425" spans="1:13" ht="0.75" customHeight="1">
      <c r="A425" s="134"/>
      <c r="B425" s="133"/>
      <c r="C425" s="117"/>
      <c r="D425" s="117"/>
      <c r="E425" s="119" t="s">
        <v>614</v>
      </c>
      <c r="F425" s="129"/>
      <c r="G425" s="130"/>
      <c r="H425" s="130"/>
      <c r="I425" s="130"/>
      <c r="J425" s="142"/>
      <c r="K425" s="142"/>
      <c r="L425" s="142"/>
      <c r="M425" s="142"/>
    </row>
    <row r="426" spans="1:13" ht="14.25" hidden="1">
      <c r="A426" s="134"/>
      <c r="B426" s="133"/>
      <c r="C426" s="117"/>
      <c r="D426" s="117"/>
      <c r="E426" s="119" t="s">
        <v>614</v>
      </c>
      <c r="F426" s="129"/>
      <c r="G426" s="130"/>
      <c r="H426" s="130"/>
      <c r="I426" s="130"/>
      <c r="J426" s="142"/>
      <c r="K426" s="142"/>
      <c r="L426" s="142"/>
      <c r="M426" s="142"/>
    </row>
    <row r="427" spans="1:13" s="206" customFormat="1" ht="38.25">
      <c r="A427" s="200">
        <v>2660</v>
      </c>
      <c r="B427" s="201" t="s">
        <v>4</v>
      </c>
      <c r="C427" s="202">
        <v>6</v>
      </c>
      <c r="D427" s="202">
        <v>0</v>
      </c>
      <c r="E427" s="203" t="s">
        <v>292</v>
      </c>
      <c r="F427" s="204"/>
      <c r="G427" s="205">
        <f aca="true" t="shared" si="18" ref="G427:M427">G429</f>
        <v>167922.2</v>
      </c>
      <c r="H427" s="205">
        <f t="shared" si="18"/>
        <v>95757.6</v>
      </c>
      <c r="I427" s="205">
        <f t="shared" si="18"/>
        <v>72164.6</v>
      </c>
      <c r="J427" s="205">
        <f t="shared" si="18"/>
        <v>47870.1</v>
      </c>
      <c r="K427" s="205">
        <f t="shared" si="18"/>
        <v>86956.1</v>
      </c>
      <c r="L427" s="205">
        <f t="shared" si="18"/>
        <v>144559.7</v>
      </c>
      <c r="M427" s="205">
        <f t="shared" si="18"/>
        <v>167922.2</v>
      </c>
    </row>
    <row r="428" spans="1:13" ht="14.25">
      <c r="A428" s="134"/>
      <c r="B428" s="133"/>
      <c r="C428" s="117"/>
      <c r="D428" s="117"/>
      <c r="E428" s="119" t="s">
        <v>510</v>
      </c>
      <c r="F428" s="129"/>
      <c r="G428" s="130"/>
      <c r="H428" s="130"/>
      <c r="I428" s="130"/>
      <c r="J428" s="130"/>
      <c r="K428" s="130"/>
      <c r="L428" s="130"/>
      <c r="M428" s="130"/>
    </row>
    <row r="429" spans="1:13" ht="25.5">
      <c r="A429" s="134">
        <v>2661</v>
      </c>
      <c r="B429" s="133" t="s">
        <v>4</v>
      </c>
      <c r="C429" s="117">
        <v>6</v>
      </c>
      <c r="D429" s="117">
        <v>1</v>
      </c>
      <c r="E429" s="119" t="s">
        <v>292</v>
      </c>
      <c r="F429" s="129"/>
      <c r="G429" s="130">
        <f>G431+G432+G433+G435+G436+G434</f>
        <v>167922.2</v>
      </c>
      <c r="H429" s="130">
        <f>H431+H432+H433+H434</f>
        <v>95757.6</v>
      </c>
      <c r="I429" s="130">
        <f>I435+I436</f>
        <v>72164.6</v>
      </c>
      <c r="J429" s="130">
        <f>J431+J432+J433+J434+J435+J436</f>
        <v>47870.1</v>
      </c>
      <c r="K429" s="130">
        <f>K431+K432+K433+K434+K435+K436</f>
        <v>86956.1</v>
      </c>
      <c r="L429" s="130">
        <f>L431+L432+L433+L434+L435+L436</f>
        <v>144559.7</v>
      </c>
      <c r="M429" s="130">
        <f>M431+M432+M433+M434+M435+M436</f>
        <v>167922.2</v>
      </c>
    </row>
    <row r="430" spans="1:13" ht="38.25">
      <c r="A430" s="134"/>
      <c r="B430" s="133"/>
      <c r="C430" s="117"/>
      <c r="D430" s="117"/>
      <c r="E430" s="119" t="s">
        <v>613</v>
      </c>
      <c r="F430" s="129"/>
      <c r="G430" s="130"/>
      <c r="H430" s="130"/>
      <c r="I430" s="130"/>
      <c r="J430" s="130"/>
      <c r="K430" s="130"/>
      <c r="L430" s="130"/>
      <c r="M430" s="130"/>
    </row>
    <row r="431" spans="1:13" ht="14.25">
      <c r="A431" s="134"/>
      <c r="B431" s="133"/>
      <c r="C431" s="117"/>
      <c r="D431" s="117"/>
      <c r="E431" s="119" t="s">
        <v>642</v>
      </c>
      <c r="F431" s="129">
        <v>4251</v>
      </c>
      <c r="G431" s="130">
        <v>8707.6</v>
      </c>
      <c r="H431" s="130">
        <f>G431</f>
        <v>8707.6</v>
      </c>
      <c r="I431" s="130"/>
      <c r="J431" s="130">
        <v>4707.6</v>
      </c>
      <c r="K431" s="130">
        <v>5707.6</v>
      </c>
      <c r="L431" s="130">
        <v>8707.6</v>
      </c>
      <c r="M431" s="130">
        <v>8707.6</v>
      </c>
    </row>
    <row r="432" spans="1:13" ht="14.25">
      <c r="A432" s="134"/>
      <c r="B432" s="133"/>
      <c r="C432" s="117"/>
      <c r="D432" s="117"/>
      <c r="E432" s="119" t="s">
        <v>643</v>
      </c>
      <c r="F432" s="129">
        <v>4264</v>
      </c>
      <c r="G432" s="130">
        <v>63850</v>
      </c>
      <c r="H432" s="130">
        <f>G432</f>
        <v>63850</v>
      </c>
      <c r="I432" s="130"/>
      <c r="J432" s="130">
        <f>G432/4</f>
        <v>15962.5</v>
      </c>
      <c r="K432" s="130">
        <f>J432*2</f>
        <v>31925</v>
      </c>
      <c r="L432" s="130">
        <f>J432*3</f>
        <v>47887.5</v>
      </c>
      <c r="M432" s="130">
        <f>J432*4</f>
        <v>63850</v>
      </c>
    </row>
    <row r="433" spans="1:13" ht="14.25">
      <c r="A433" s="134"/>
      <c r="B433" s="133"/>
      <c r="C433" s="117"/>
      <c r="D433" s="117"/>
      <c r="E433" s="119" t="s">
        <v>607</v>
      </c>
      <c r="F433" s="129">
        <v>4269</v>
      </c>
      <c r="G433" s="130">
        <v>4000</v>
      </c>
      <c r="H433" s="130">
        <f>G433</f>
        <v>4000</v>
      </c>
      <c r="I433" s="130"/>
      <c r="J433" s="130">
        <f>H433/4</f>
        <v>1000</v>
      </c>
      <c r="K433" s="130">
        <f>J433*2</f>
        <v>2000</v>
      </c>
      <c r="L433" s="130">
        <v>2000</v>
      </c>
      <c r="M433" s="130">
        <f>J433*4</f>
        <v>4000</v>
      </c>
    </row>
    <row r="434" spans="1:13" ht="25.5">
      <c r="A434" s="134"/>
      <c r="B434" s="133"/>
      <c r="C434" s="117"/>
      <c r="D434" s="117"/>
      <c r="E434" s="119" t="s">
        <v>644</v>
      </c>
      <c r="F434" s="129">
        <v>4521</v>
      </c>
      <c r="G434" s="130">
        <v>19200</v>
      </c>
      <c r="H434" s="130">
        <f>G434</f>
        <v>19200</v>
      </c>
      <c r="I434" s="130"/>
      <c r="J434" s="130">
        <v>200</v>
      </c>
      <c r="K434" s="130">
        <v>2200</v>
      </c>
      <c r="L434" s="130">
        <v>15800</v>
      </c>
      <c r="M434" s="130">
        <v>19200</v>
      </c>
    </row>
    <row r="435" spans="1:13" ht="14.25">
      <c r="A435" s="134"/>
      <c r="B435" s="133"/>
      <c r="C435" s="117"/>
      <c r="D435" s="117"/>
      <c r="E435" s="119" t="s">
        <v>645</v>
      </c>
      <c r="F435" s="129">
        <v>5112</v>
      </c>
      <c r="G435" s="130">
        <v>48164.6</v>
      </c>
      <c r="H435" s="130"/>
      <c r="I435" s="130">
        <f>G435</f>
        <v>48164.6</v>
      </c>
      <c r="J435" s="130">
        <v>22000</v>
      </c>
      <c r="K435" s="130">
        <v>40123.5</v>
      </c>
      <c r="L435" s="130">
        <v>48164.6</v>
      </c>
      <c r="M435" s="130">
        <f>I435</f>
        <v>48164.6</v>
      </c>
    </row>
    <row r="436" spans="1:13" ht="14.25">
      <c r="A436" s="134"/>
      <c r="B436" s="133"/>
      <c r="C436" s="117"/>
      <c r="D436" s="117"/>
      <c r="E436" s="119" t="s">
        <v>646</v>
      </c>
      <c r="F436" s="129">
        <v>5129</v>
      </c>
      <c r="G436" s="130">
        <v>24000</v>
      </c>
      <c r="H436" s="130"/>
      <c r="I436" s="130">
        <f>G436</f>
        <v>24000</v>
      </c>
      <c r="J436" s="130">
        <v>4000</v>
      </c>
      <c r="K436" s="130">
        <v>5000</v>
      </c>
      <c r="L436" s="130">
        <v>22000</v>
      </c>
      <c r="M436" s="130">
        <f>G436</f>
        <v>24000</v>
      </c>
    </row>
    <row r="437" spans="1:13" s="206" customFormat="1" ht="38.25">
      <c r="A437" s="200">
        <v>2700</v>
      </c>
      <c r="B437" s="201" t="s">
        <v>5</v>
      </c>
      <c r="C437" s="202">
        <v>0</v>
      </c>
      <c r="D437" s="202">
        <v>0</v>
      </c>
      <c r="E437" s="208" t="s">
        <v>647</v>
      </c>
      <c r="F437" s="204"/>
      <c r="G437" s="205"/>
      <c r="H437" s="205"/>
      <c r="I437" s="205"/>
      <c r="J437" s="210"/>
      <c r="K437" s="210"/>
      <c r="L437" s="210"/>
      <c r="M437" s="210"/>
    </row>
    <row r="438" spans="1:13" ht="14.25">
      <c r="A438" s="134"/>
      <c r="B438" s="133"/>
      <c r="C438" s="117"/>
      <c r="D438" s="117"/>
      <c r="E438" s="119" t="s">
        <v>509</v>
      </c>
      <c r="F438" s="129"/>
      <c r="G438" s="130"/>
      <c r="H438" s="130"/>
      <c r="I438" s="130"/>
      <c r="J438" s="142"/>
      <c r="K438" s="142"/>
      <c r="L438" s="142"/>
      <c r="M438" s="142"/>
    </row>
    <row r="439" spans="1:13" s="206" customFormat="1" ht="25.5">
      <c r="A439" s="200">
        <v>2710</v>
      </c>
      <c r="B439" s="201" t="s">
        <v>5</v>
      </c>
      <c r="C439" s="202">
        <v>1</v>
      </c>
      <c r="D439" s="202">
        <v>0</v>
      </c>
      <c r="E439" s="203" t="s">
        <v>293</v>
      </c>
      <c r="F439" s="204"/>
      <c r="G439" s="205"/>
      <c r="H439" s="205"/>
      <c r="I439" s="205"/>
      <c r="J439" s="210"/>
      <c r="K439" s="210"/>
      <c r="L439" s="210"/>
      <c r="M439" s="210"/>
    </row>
    <row r="440" spans="1:13" ht="14.25">
      <c r="A440" s="134"/>
      <c r="B440" s="133"/>
      <c r="C440" s="117"/>
      <c r="D440" s="117"/>
      <c r="E440" s="119" t="s">
        <v>510</v>
      </c>
      <c r="F440" s="129"/>
      <c r="G440" s="130"/>
      <c r="H440" s="130"/>
      <c r="I440" s="130"/>
      <c r="J440" s="142"/>
      <c r="K440" s="142"/>
      <c r="L440" s="142"/>
      <c r="M440" s="142"/>
    </row>
    <row r="441" spans="1:13" ht="14.25">
      <c r="A441" s="134">
        <v>2711</v>
      </c>
      <c r="B441" s="133" t="s">
        <v>5</v>
      </c>
      <c r="C441" s="117">
        <v>1</v>
      </c>
      <c r="D441" s="117">
        <v>1</v>
      </c>
      <c r="E441" s="119" t="s">
        <v>294</v>
      </c>
      <c r="F441" s="129"/>
      <c r="G441" s="130"/>
      <c r="H441" s="130"/>
      <c r="I441" s="130"/>
      <c r="J441" s="142"/>
      <c r="K441" s="142"/>
      <c r="L441" s="142"/>
      <c r="M441" s="142"/>
    </row>
    <row r="442" spans="1:13" ht="37.5" customHeight="1">
      <c r="A442" s="134"/>
      <c r="B442" s="133"/>
      <c r="C442" s="117"/>
      <c r="D442" s="117"/>
      <c r="E442" s="119" t="s">
        <v>613</v>
      </c>
      <c r="F442" s="129"/>
      <c r="G442" s="130"/>
      <c r="H442" s="130"/>
      <c r="I442" s="130"/>
      <c r="J442" s="142"/>
      <c r="K442" s="142"/>
      <c r="L442" s="142"/>
      <c r="M442" s="142"/>
    </row>
    <row r="443" spans="1:13" ht="14.25" hidden="1">
      <c r="A443" s="134"/>
      <c r="B443" s="133"/>
      <c r="C443" s="117"/>
      <c r="D443" s="117"/>
      <c r="E443" s="119" t="s">
        <v>614</v>
      </c>
      <c r="F443" s="129"/>
      <c r="G443" s="130"/>
      <c r="H443" s="130"/>
      <c r="I443" s="130"/>
      <c r="J443" s="142"/>
      <c r="K443" s="142"/>
      <c r="L443" s="142"/>
      <c r="M443" s="142"/>
    </row>
    <row r="444" spans="1:13" ht="14.25" hidden="1">
      <c r="A444" s="134"/>
      <c r="B444" s="133"/>
      <c r="C444" s="117"/>
      <c r="D444" s="117"/>
      <c r="E444" s="119" t="s">
        <v>614</v>
      </c>
      <c r="F444" s="129"/>
      <c r="G444" s="130"/>
      <c r="H444" s="130"/>
      <c r="I444" s="130"/>
      <c r="J444" s="142"/>
      <c r="K444" s="142"/>
      <c r="L444" s="142"/>
      <c r="M444" s="142"/>
    </row>
    <row r="445" spans="1:13" ht="14.25">
      <c r="A445" s="134">
        <v>2712</v>
      </c>
      <c r="B445" s="133" t="s">
        <v>5</v>
      </c>
      <c r="C445" s="117">
        <v>1</v>
      </c>
      <c r="D445" s="117">
        <v>2</v>
      </c>
      <c r="E445" s="119" t="s">
        <v>295</v>
      </c>
      <c r="F445" s="129"/>
      <c r="G445" s="130"/>
      <c r="H445" s="130"/>
      <c r="I445" s="130"/>
      <c r="J445" s="142"/>
      <c r="K445" s="142"/>
      <c r="L445" s="142"/>
      <c r="M445" s="142"/>
    </row>
    <row r="446" spans="1:13" ht="38.25">
      <c r="A446" s="134"/>
      <c r="B446" s="133"/>
      <c r="C446" s="117"/>
      <c r="D446" s="117"/>
      <c r="E446" s="119" t="s">
        <v>613</v>
      </c>
      <c r="F446" s="129"/>
      <c r="G446" s="130"/>
      <c r="H446" s="130"/>
      <c r="I446" s="130"/>
      <c r="J446" s="142"/>
      <c r="K446" s="142"/>
      <c r="L446" s="142"/>
      <c r="M446" s="142"/>
    </row>
    <row r="447" spans="1:13" ht="0.75" customHeight="1">
      <c r="A447" s="134"/>
      <c r="B447" s="133"/>
      <c r="C447" s="117"/>
      <c r="D447" s="117"/>
      <c r="E447" s="119" t="s">
        <v>614</v>
      </c>
      <c r="F447" s="129"/>
      <c r="G447" s="130"/>
      <c r="H447" s="130"/>
      <c r="I447" s="130"/>
      <c r="J447" s="142"/>
      <c r="K447" s="142"/>
      <c r="L447" s="142"/>
      <c r="M447" s="142"/>
    </row>
    <row r="448" spans="1:13" ht="14.25" hidden="1">
      <c r="A448" s="134"/>
      <c r="B448" s="133"/>
      <c r="C448" s="117"/>
      <c r="D448" s="117"/>
      <c r="E448" s="119" t="s">
        <v>614</v>
      </c>
      <c r="F448" s="129"/>
      <c r="G448" s="130"/>
      <c r="H448" s="130"/>
      <c r="I448" s="130"/>
      <c r="J448" s="142"/>
      <c r="K448" s="142"/>
      <c r="L448" s="142"/>
      <c r="M448" s="142"/>
    </row>
    <row r="449" spans="1:13" ht="14.25">
      <c r="A449" s="134">
        <v>2713</v>
      </c>
      <c r="B449" s="133" t="s">
        <v>5</v>
      </c>
      <c r="C449" s="117">
        <v>1</v>
      </c>
      <c r="D449" s="117">
        <v>3</v>
      </c>
      <c r="E449" s="119" t="s">
        <v>440</v>
      </c>
      <c r="F449" s="129"/>
      <c r="G449" s="130"/>
      <c r="H449" s="130"/>
      <c r="I449" s="130"/>
      <c r="J449" s="142"/>
      <c r="K449" s="142"/>
      <c r="L449" s="142"/>
      <c r="M449" s="142"/>
    </row>
    <row r="450" spans="1:13" ht="38.25">
      <c r="A450" s="134"/>
      <c r="B450" s="133"/>
      <c r="C450" s="117"/>
      <c r="D450" s="117"/>
      <c r="E450" s="119" t="s">
        <v>613</v>
      </c>
      <c r="F450" s="129"/>
      <c r="G450" s="130"/>
      <c r="H450" s="130"/>
      <c r="I450" s="130"/>
      <c r="J450" s="142"/>
      <c r="K450" s="142"/>
      <c r="L450" s="142"/>
      <c r="M450" s="142"/>
    </row>
    <row r="451" spans="1:13" ht="14.25" hidden="1">
      <c r="A451" s="134"/>
      <c r="B451" s="133"/>
      <c r="C451" s="117"/>
      <c r="D451" s="117"/>
      <c r="E451" s="119" t="s">
        <v>614</v>
      </c>
      <c r="F451" s="129"/>
      <c r="G451" s="130"/>
      <c r="H451" s="130"/>
      <c r="I451" s="130"/>
      <c r="J451" s="142"/>
      <c r="K451" s="142"/>
      <c r="L451" s="142"/>
      <c r="M451" s="142"/>
    </row>
    <row r="452" spans="1:13" ht="14.25" hidden="1">
      <c r="A452" s="134"/>
      <c r="B452" s="133"/>
      <c r="C452" s="117"/>
      <c r="D452" s="117"/>
      <c r="E452" s="119" t="s">
        <v>614</v>
      </c>
      <c r="F452" s="129"/>
      <c r="G452" s="130"/>
      <c r="H452" s="130"/>
      <c r="I452" s="130"/>
      <c r="J452" s="142"/>
      <c r="K452" s="142"/>
      <c r="L452" s="142"/>
      <c r="M452" s="142"/>
    </row>
    <row r="453" spans="1:13" s="206" customFormat="1" ht="25.5">
      <c r="A453" s="200">
        <v>2720</v>
      </c>
      <c r="B453" s="201" t="s">
        <v>5</v>
      </c>
      <c r="C453" s="202">
        <v>2</v>
      </c>
      <c r="D453" s="202">
        <v>0</v>
      </c>
      <c r="E453" s="203" t="s">
        <v>6</v>
      </c>
      <c r="F453" s="204"/>
      <c r="G453" s="205"/>
      <c r="H453" s="205"/>
      <c r="I453" s="205"/>
      <c r="J453" s="210"/>
      <c r="K453" s="210"/>
      <c r="L453" s="210"/>
      <c r="M453" s="210"/>
    </row>
    <row r="454" spans="1:13" ht="14.25">
      <c r="A454" s="134"/>
      <c r="B454" s="133"/>
      <c r="C454" s="117"/>
      <c r="D454" s="117"/>
      <c r="E454" s="119" t="s">
        <v>510</v>
      </c>
      <c r="F454" s="129"/>
      <c r="G454" s="130"/>
      <c r="H454" s="130"/>
      <c r="I454" s="130"/>
      <c r="J454" s="142"/>
      <c r="K454" s="142"/>
      <c r="L454" s="142"/>
      <c r="M454" s="142"/>
    </row>
    <row r="455" spans="1:13" ht="25.5">
      <c r="A455" s="134">
        <v>2721</v>
      </c>
      <c r="B455" s="133" t="s">
        <v>5</v>
      </c>
      <c r="C455" s="117">
        <v>2</v>
      </c>
      <c r="D455" s="117">
        <v>1</v>
      </c>
      <c r="E455" s="119" t="s">
        <v>296</v>
      </c>
      <c r="F455" s="129"/>
      <c r="G455" s="130"/>
      <c r="H455" s="130"/>
      <c r="I455" s="130"/>
      <c r="J455" s="142"/>
      <c r="K455" s="142"/>
      <c r="L455" s="142"/>
      <c r="M455" s="142"/>
    </row>
    <row r="456" spans="1:13" ht="37.5" customHeight="1">
      <c r="A456" s="134"/>
      <c r="B456" s="133"/>
      <c r="C456" s="117"/>
      <c r="D456" s="117"/>
      <c r="E456" s="119" t="s">
        <v>613</v>
      </c>
      <c r="F456" s="129"/>
      <c r="G456" s="130"/>
      <c r="H456" s="130"/>
      <c r="I456" s="130"/>
      <c r="J456" s="142"/>
      <c r="K456" s="142"/>
      <c r="L456" s="142"/>
      <c r="M456" s="142"/>
    </row>
    <row r="457" spans="1:13" ht="14.25" hidden="1">
      <c r="A457" s="134"/>
      <c r="B457" s="133"/>
      <c r="C457" s="117"/>
      <c r="D457" s="117"/>
      <c r="E457" s="119" t="s">
        <v>614</v>
      </c>
      <c r="F457" s="129"/>
      <c r="G457" s="130"/>
      <c r="H457" s="130"/>
      <c r="I457" s="130"/>
      <c r="J457" s="142"/>
      <c r="K457" s="142"/>
      <c r="L457" s="142"/>
      <c r="M457" s="142"/>
    </row>
    <row r="458" spans="1:13" ht="14.25" hidden="1">
      <c r="A458" s="134"/>
      <c r="B458" s="133"/>
      <c r="C458" s="117"/>
      <c r="D458" s="117"/>
      <c r="E458" s="119" t="s">
        <v>614</v>
      </c>
      <c r="F458" s="129"/>
      <c r="G458" s="130"/>
      <c r="H458" s="130"/>
      <c r="I458" s="130"/>
      <c r="J458" s="142"/>
      <c r="K458" s="142"/>
      <c r="L458" s="142"/>
      <c r="M458" s="142"/>
    </row>
    <row r="459" spans="1:13" ht="25.5">
      <c r="A459" s="134">
        <v>2722</v>
      </c>
      <c r="B459" s="133" t="s">
        <v>5</v>
      </c>
      <c r="C459" s="117">
        <v>2</v>
      </c>
      <c r="D459" s="117">
        <v>2</v>
      </c>
      <c r="E459" s="119" t="s">
        <v>297</v>
      </c>
      <c r="F459" s="129"/>
      <c r="G459" s="130"/>
      <c r="H459" s="130"/>
      <c r="I459" s="130"/>
      <c r="J459" s="142"/>
      <c r="K459" s="142"/>
      <c r="L459" s="142"/>
      <c r="M459" s="142"/>
    </row>
    <row r="460" spans="1:13" ht="38.25">
      <c r="A460" s="134"/>
      <c r="B460" s="133"/>
      <c r="C460" s="117"/>
      <c r="D460" s="117"/>
      <c r="E460" s="119" t="s">
        <v>613</v>
      </c>
      <c r="F460" s="129"/>
      <c r="G460" s="130"/>
      <c r="H460" s="130"/>
      <c r="I460" s="130"/>
      <c r="J460" s="142"/>
      <c r="K460" s="142"/>
      <c r="L460" s="142"/>
      <c r="M460" s="142"/>
    </row>
    <row r="461" spans="1:13" ht="14.25" hidden="1">
      <c r="A461" s="134"/>
      <c r="B461" s="133"/>
      <c r="C461" s="117"/>
      <c r="D461" s="117"/>
      <c r="E461" s="119" t="s">
        <v>614</v>
      </c>
      <c r="F461" s="129"/>
      <c r="G461" s="130"/>
      <c r="H461" s="130"/>
      <c r="I461" s="130"/>
      <c r="J461" s="142"/>
      <c r="K461" s="142"/>
      <c r="L461" s="142"/>
      <c r="M461" s="142"/>
    </row>
    <row r="462" spans="1:13" ht="14.25" hidden="1">
      <c r="A462" s="134"/>
      <c r="B462" s="133"/>
      <c r="C462" s="117"/>
      <c r="D462" s="117"/>
      <c r="E462" s="119" t="s">
        <v>614</v>
      </c>
      <c r="F462" s="129"/>
      <c r="G462" s="130"/>
      <c r="H462" s="130"/>
      <c r="I462" s="130"/>
      <c r="J462" s="142"/>
      <c r="K462" s="142"/>
      <c r="L462" s="142"/>
      <c r="M462" s="142"/>
    </row>
    <row r="463" spans="1:13" ht="14.25">
      <c r="A463" s="134">
        <v>2723</v>
      </c>
      <c r="B463" s="133" t="s">
        <v>5</v>
      </c>
      <c r="C463" s="117">
        <v>2</v>
      </c>
      <c r="D463" s="117">
        <v>3</v>
      </c>
      <c r="E463" s="119" t="s">
        <v>441</v>
      </c>
      <c r="F463" s="129"/>
      <c r="G463" s="130"/>
      <c r="H463" s="130"/>
      <c r="I463" s="130"/>
      <c r="J463" s="142"/>
      <c r="K463" s="142"/>
      <c r="L463" s="142"/>
      <c r="M463" s="142"/>
    </row>
    <row r="464" spans="1:13" ht="37.5" customHeight="1">
      <c r="A464" s="134"/>
      <c r="B464" s="133"/>
      <c r="C464" s="117"/>
      <c r="D464" s="117"/>
      <c r="E464" s="119" t="s">
        <v>613</v>
      </c>
      <c r="F464" s="129"/>
      <c r="G464" s="130"/>
      <c r="H464" s="130"/>
      <c r="I464" s="130"/>
      <c r="J464" s="142"/>
      <c r="K464" s="142"/>
      <c r="L464" s="142"/>
      <c r="M464" s="142"/>
    </row>
    <row r="465" spans="1:13" ht="14.25" hidden="1">
      <c r="A465" s="134"/>
      <c r="B465" s="133"/>
      <c r="C465" s="117"/>
      <c r="D465" s="117"/>
      <c r="E465" s="119" t="s">
        <v>614</v>
      </c>
      <c r="F465" s="129"/>
      <c r="G465" s="130"/>
      <c r="H465" s="130"/>
      <c r="I465" s="130"/>
      <c r="J465" s="142"/>
      <c r="K465" s="142"/>
      <c r="L465" s="142"/>
      <c r="M465" s="142"/>
    </row>
    <row r="466" spans="1:13" ht="14.25" hidden="1">
      <c r="A466" s="134"/>
      <c r="B466" s="133"/>
      <c r="C466" s="117"/>
      <c r="D466" s="117"/>
      <c r="E466" s="119" t="s">
        <v>614</v>
      </c>
      <c r="F466" s="129"/>
      <c r="G466" s="130"/>
      <c r="H466" s="130"/>
      <c r="I466" s="130"/>
      <c r="J466" s="142"/>
      <c r="K466" s="142"/>
      <c r="L466" s="142"/>
      <c r="M466" s="142"/>
    </row>
    <row r="467" spans="1:13" ht="14.25">
      <c r="A467" s="134">
        <v>2724</v>
      </c>
      <c r="B467" s="133" t="s">
        <v>5</v>
      </c>
      <c r="C467" s="117">
        <v>2</v>
      </c>
      <c r="D467" s="117">
        <v>4</v>
      </c>
      <c r="E467" s="119" t="s">
        <v>298</v>
      </c>
      <c r="F467" s="129"/>
      <c r="G467" s="130"/>
      <c r="H467" s="130"/>
      <c r="I467" s="130"/>
      <c r="J467" s="142"/>
      <c r="K467" s="142"/>
      <c r="L467" s="142"/>
      <c r="M467" s="142"/>
    </row>
    <row r="468" spans="1:13" ht="37.5" customHeight="1">
      <c r="A468" s="134"/>
      <c r="B468" s="133"/>
      <c r="C468" s="117"/>
      <c r="D468" s="117"/>
      <c r="E468" s="119" t="s">
        <v>613</v>
      </c>
      <c r="F468" s="129"/>
      <c r="G468" s="130"/>
      <c r="H468" s="130"/>
      <c r="I468" s="130"/>
      <c r="J468" s="142"/>
      <c r="K468" s="142"/>
      <c r="L468" s="142"/>
      <c r="M468" s="142"/>
    </row>
    <row r="469" spans="1:13" ht="14.25" hidden="1">
      <c r="A469" s="134"/>
      <c r="B469" s="133"/>
      <c r="C469" s="117"/>
      <c r="D469" s="117"/>
      <c r="E469" s="119" t="s">
        <v>614</v>
      </c>
      <c r="F469" s="129"/>
      <c r="G469" s="130"/>
      <c r="H469" s="130"/>
      <c r="I469" s="130"/>
      <c r="J469" s="142"/>
      <c r="K469" s="142"/>
      <c r="L469" s="142"/>
      <c r="M469" s="142"/>
    </row>
    <row r="470" spans="1:13" ht="14.25" hidden="1">
      <c r="A470" s="134"/>
      <c r="B470" s="133"/>
      <c r="C470" s="117"/>
      <c r="D470" s="117"/>
      <c r="E470" s="119" t="s">
        <v>614</v>
      </c>
      <c r="F470" s="129"/>
      <c r="G470" s="130"/>
      <c r="H470" s="130"/>
      <c r="I470" s="130"/>
      <c r="J470" s="142"/>
      <c r="K470" s="142"/>
      <c r="L470" s="142"/>
      <c r="M470" s="142"/>
    </row>
    <row r="471" spans="1:13" s="206" customFormat="1" ht="14.25">
      <c r="A471" s="200">
        <v>2730</v>
      </c>
      <c r="B471" s="201" t="s">
        <v>5</v>
      </c>
      <c r="C471" s="202">
        <v>3</v>
      </c>
      <c r="D471" s="202">
        <v>0</v>
      </c>
      <c r="E471" s="203" t="s">
        <v>299</v>
      </c>
      <c r="F471" s="204"/>
      <c r="G471" s="205"/>
      <c r="H471" s="205"/>
      <c r="I471" s="205"/>
      <c r="J471" s="210"/>
      <c r="K471" s="210"/>
      <c r="L471" s="210"/>
      <c r="M471" s="210"/>
    </row>
    <row r="472" spans="1:13" ht="14.25">
      <c r="A472" s="134"/>
      <c r="B472" s="133"/>
      <c r="C472" s="117"/>
      <c r="D472" s="117"/>
      <c r="E472" s="119" t="s">
        <v>510</v>
      </c>
      <c r="F472" s="129"/>
      <c r="G472" s="130"/>
      <c r="H472" s="130"/>
      <c r="I472" s="130"/>
      <c r="J472" s="142"/>
      <c r="K472" s="142"/>
      <c r="L472" s="142"/>
      <c r="M472" s="142"/>
    </row>
    <row r="473" spans="1:13" ht="25.5">
      <c r="A473" s="134">
        <v>2731</v>
      </c>
      <c r="B473" s="133" t="s">
        <v>5</v>
      </c>
      <c r="C473" s="117">
        <v>3</v>
      </c>
      <c r="D473" s="117">
        <v>1</v>
      </c>
      <c r="E473" s="119" t="s">
        <v>300</v>
      </c>
      <c r="F473" s="129"/>
      <c r="G473" s="130"/>
      <c r="H473" s="130"/>
      <c r="I473" s="130"/>
      <c r="J473" s="142"/>
      <c r="K473" s="142"/>
      <c r="L473" s="142"/>
      <c r="M473" s="142"/>
    </row>
    <row r="474" spans="1:13" ht="37.5" customHeight="1">
      <c r="A474" s="134"/>
      <c r="B474" s="133"/>
      <c r="C474" s="117"/>
      <c r="D474" s="117"/>
      <c r="E474" s="119" t="s">
        <v>613</v>
      </c>
      <c r="F474" s="129"/>
      <c r="G474" s="130"/>
      <c r="H474" s="130"/>
      <c r="I474" s="130"/>
      <c r="J474" s="142"/>
      <c r="K474" s="142"/>
      <c r="L474" s="142"/>
      <c r="M474" s="142"/>
    </row>
    <row r="475" spans="1:13" ht="14.25" hidden="1">
      <c r="A475" s="134"/>
      <c r="B475" s="133"/>
      <c r="C475" s="117"/>
      <c r="D475" s="117"/>
      <c r="E475" s="119" t="s">
        <v>614</v>
      </c>
      <c r="F475" s="129"/>
      <c r="G475" s="130"/>
      <c r="H475" s="130"/>
      <c r="I475" s="130"/>
      <c r="J475" s="142"/>
      <c r="K475" s="142"/>
      <c r="L475" s="142"/>
      <c r="M475" s="142"/>
    </row>
    <row r="476" spans="1:13" ht="14.25" hidden="1">
      <c r="A476" s="134"/>
      <c r="B476" s="133"/>
      <c r="C476" s="117"/>
      <c r="D476" s="117"/>
      <c r="E476" s="119" t="s">
        <v>614</v>
      </c>
      <c r="F476" s="129"/>
      <c r="G476" s="130"/>
      <c r="H476" s="130"/>
      <c r="I476" s="130"/>
      <c r="J476" s="142"/>
      <c r="K476" s="142"/>
      <c r="L476" s="142"/>
      <c r="M476" s="142"/>
    </row>
    <row r="477" spans="1:13" ht="25.5">
      <c r="A477" s="134">
        <v>2732</v>
      </c>
      <c r="B477" s="133" t="s">
        <v>5</v>
      </c>
      <c r="C477" s="117">
        <v>3</v>
      </c>
      <c r="D477" s="117">
        <v>2</v>
      </c>
      <c r="E477" s="119" t="s">
        <v>301</v>
      </c>
      <c r="F477" s="129"/>
      <c r="G477" s="130"/>
      <c r="H477" s="130"/>
      <c r="I477" s="130"/>
      <c r="J477" s="142"/>
      <c r="K477" s="142"/>
      <c r="L477" s="142"/>
      <c r="M477" s="142"/>
    </row>
    <row r="478" spans="1:13" ht="38.25">
      <c r="A478" s="134"/>
      <c r="B478" s="133"/>
      <c r="C478" s="117"/>
      <c r="D478" s="117"/>
      <c r="E478" s="119" t="s">
        <v>613</v>
      </c>
      <c r="F478" s="129"/>
      <c r="G478" s="130"/>
      <c r="H478" s="130"/>
      <c r="I478" s="130"/>
      <c r="J478" s="142"/>
      <c r="K478" s="142"/>
      <c r="L478" s="142"/>
      <c r="M478" s="142"/>
    </row>
    <row r="479" spans="1:13" ht="0.75" customHeight="1">
      <c r="A479" s="134"/>
      <c r="B479" s="133"/>
      <c r="C479" s="117"/>
      <c r="D479" s="117"/>
      <c r="E479" s="119" t="s">
        <v>614</v>
      </c>
      <c r="F479" s="129"/>
      <c r="G479" s="130"/>
      <c r="H479" s="130"/>
      <c r="I479" s="130"/>
      <c r="J479" s="142"/>
      <c r="K479" s="142"/>
      <c r="L479" s="142"/>
      <c r="M479" s="142"/>
    </row>
    <row r="480" spans="1:13" ht="14.25" hidden="1">
      <c r="A480" s="134"/>
      <c r="B480" s="133"/>
      <c r="C480" s="117"/>
      <c r="D480" s="117"/>
      <c r="E480" s="119" t="s">
        <v>614</v>
      </c>
      <c r="F480" s="129"/>
      <c r="G480" s="130"/>
      <c r="H480" s="130"/>
      <c r="I480" s="130"/>
      <c r="J480" s="142"/>
      <c r="K480" s="142"/>
      <c r="L480" s="142"/>
      <c r="M480" s="142"/>
    </row>
    <row r="481" spans="1:13" ht="25.5">
      <c r="A481" s="134">
        <v>2733</v>
      </c>
      <c r="B481" s="133" t="s">
        <v>5</v>
      </c>
      <c r="C481" s="117">
        <v>3</v>
      </c>
      <c r="D481" s="117">
        <v>3</v>
      </c>
      <c r="E481" s="119" t="s">
        <v>302</v>
      </c>
      <c r="F481" s="129"/>
      <c r="G481" s="130"/>
      <c r="H481" s="130"/>
      <c r="I481" s="130"/>
      <c r="J481" s="142"/>
      <c r="K481" s="142"/>
      <c r="L481" s="142"/>
      <c r="M481" s="142"/>
    </row>
    <row r="482" spans="1:13" ht="37.5" customHeight="1">
      <c r="A482" s="134"/>
      <c r="B482" s="133"/>
      <c r="C482" s="117"/>
      <c r="D482" s="117"/>
      <c r="E482" s="119" t="s">
        <v>613</v>
      </c>
      <c r="F482" s="129"/>
      <c r="G482" s="130"/>
      <c r="H482" s="130"/>
      <c r="I482" s="130"/>
      <c r="J482" s="142"/>
      <c r="K482" s="142"/>
      <c r="L482" s="142"/>
      <c r="M482" s="142"/>
    </row>
    <row r="483" spans="1:13" ht="14.25" hidden="1">
      <c r="A483" s="134"/>
      <c r="B483" s="133"/>
      <c r="C483" s="117"/>
      <c r="D483" s="117"/>
      <c r="E483" s="119" t="s">
        <v>614</v>
      </c>
      <c r="F483" s="129"/>
      <c r="G483" s="130"/>
      <c r="H483" s="130"/>
      <c r="I483" s="130"/>
      <c r="J483" s="142"/>
      <c r="K483" s="142"/>
      <c r="L483" s="142"/>
      <c r="M483" s="142"/>
    </row>
    <row r="484" spans="1:13" ht="14.25" hidden="1">
      <c r="A484" s="134"/>
      <c r="B484" s="133"/>
      <c r="C484" s="117"/>
      <c r="D484" s="117"/>
      <c r="E484" s="119" t="s">
        <v>614</v>
      </c>
      <c r="F484" s="129"/>
      <c r="G484" s="130"/>
      <c r="H484" s="130"/>
      <c r="I484" s="130"/>
      <c r="J484" s="142"/>
      <c r="K484" s="142"/>
      <c r="L484" s="142"/>
      <c r="M484" s="142"/>
    </row>
    <row r="485" spans="1:13" ht="25.5">
      <c r="A485" s="134">
        <v>2734</v>
      </c>
      <c r="B485" s="133" t="s">
        <v>5</v>
      </c>
      <c r="C485" s="117">
        <v>3</v>
      </c>
      <c r="D485" s="117">
        <v>4</v>
      </c>
      <c r="E485" s="119" t="s">
        <v>303</v>
      </c>
      <c r="F485" s="129"/>
      <c r="G485" s="130"/>
      <c r="H485" s="130"/>
      <c r="I485" s="130"/>
      <c r="J485" s="142"/>
      <c r="K485" s="142"/>
      <c r="L485" s="142"/>
      <c r="M485" s="142"/>
    </row>
    <row r="486" spans="1:13" ht="38.25">
      <c r="A486" s="134"/>
      <c r="B486" s="133"/>
      <c r="C486" s="117"/>
      <c r="D486" s="117"/>
      <c r="E486" s="119" t="s">
        <v>613</v>
      </c>
      <c r="F486" s="129"/>
      <c r="G486" s="130"/>
      <c r="H486" s="130"/>
      <c r="I486" s="130"/>
      <c r="J486" s="142"/>
      <c r="K486" s="142"/>
      <c r="L486" s="142"/>
      <c r="M486" s="142"/>
    </row>
    <row r="487" spans="1:13" ht="0.75" customHeight="1">
      <c r="A487" s="134"/>
      <c r="B487" s="133"/>
      <c r="C487" s="117"/>
      <c r="D487" s="117"/>
      <c r="E487" s="119" t="s">
        <v>614</v>
      </c>
      <c r="F487" s="129"/>
      <c r="G487" s="130"/>
      <c r="H487" s="130"/>
      <c r="I487" s="130"/>
      <c r="J487" s="142"/>
      <c r="K487" s="142"/>
      <c r="L487" s="142"/>
      <c r="M487" s="142"/>
    </row>
    <row r="488" spans="1:13" ht="14.25" hidden="1">
      <c r="A488" s="134"/>
      <c r="B488" s="133"/>
      <c r="C488" s="117"/>
      <c r="D488" s="117"/>
      <c r="E488" s="119" t="s">
        <v>614</v>
      </c>
      <c r="F488" s="129"/>
      <c r="G488" s="130"/>
      <c r="H488" s="130"/>
      <c r="I488" s="130"/>
      <c r="J488" s="142"/>
      <c r="K488" s="142"/>
      <c r="L488" s="142"/>
      <c r="M488" s="142"/>
    </row>
    <row r="489" spans="1:13" s="206" customFormat="1" ht="25.5">
      <c r="A489" s="200">
        <v>2740</v>
      </c>
      <c r="B489" s="201" t="s">
        <v>5</v>
      </c>
      <c r="C489" s="202">
        <v>4</v>
      </c>
      <c r="D489" s="202">
        <v>0</v>
      </c>
      <c r="E489" s="203" t="s">
        <v>304</v>
      </c>
      <c r="F489" s="204"/>
      <c r="G489" s="205"/>
      <c r="H489" s="205"/>
      <c r="I489" s="205"/>
      <c r="J489" s="210"/>
      <c r="K489" s="210"/>
      <c r="L489" s="210"/>
      <c r="M489" s="210"/>
    </row>
    <row r="490" spans="1:13" ht="14.25">
      <c r="A490" s="134"/>
      <c r="B490" s="133"/>
      <c r="C490" s="117"/>
      <c r="D490" s="117"/>
      <c r="E490" s="119" t="s">
        <v>510</v>
      </c>
      <c r="F490" s="129"/>
      <c r="G490" s="130"/>
      <c r="H490" s="130"/>
      <c r="I490" s="130"/>
      <c r="J490" s="142"/>
      <c r="K490" s="142"/>
      <c r="L490" s="142"/>
      <c r="M490" s="142"/>
    </row>
    <row r="491" spans="1:13" ht="18.75" customHeight="1">
      <c r="A491" s="134">
        <v>2741</v>
      </c>
      <c r="B491" s="133" t="s">
        <v>5</v>
      </c>
      <c r="C491" s="117">
        <v>4</v>
      </c>
      <c r="D491" s="117">
        <v>1</v>
      </c>
      <c r="E491" s="119" t="s">
        <v>304</v>
      </c>
      <c r="F491" s="129"/>
      <c r="G491" s="130"/>
      <c r="H491" s="130"/>
      <c r="I491" s="130"/>
      <c r="J491" s="142"/>
      <c r="K491" s="142"/>
      <c r="L491" s="142"/>
      <c r="M491" s="142"/>
    </row>
    <row r="492" spans="1:13" ht="38.25">
      <c r="A492" s="134"/>
      <c r="B492" s="133"/>
      <c r="C492" s="117"/>
      <c r="D492" s="117"/>
      <c r="E492" s="119" t="s">
        <v>613</v>
      </c>
      <c r="F492" s="129"/>
      <c r="G492" s="130"/>
      <c r="H492" s="130"/>
      <c r="I492" s="130"/>
      <c r="J492" s="142"/>
      <c r="K492" s="142"/>
      <c r="L492" s="142"/>
      <c r="M492" s="142"/>
    </row>
    <row r="493" spans="1:13" ht="14.25" hidden="1">
      <c r="A493" s="134"/>
      <c r="B493" s="133"/>
      <c r="C493" s="117"/>
      <c r="D493" s="117"/>
      <c r="E493" s="119" t="s">
        <v>614</v>
      </c>
      <c r="F493" s="129"/>
      <c r="G493" s="130"/>
      <c r="H493" s="130"/>
      <c r="I493" s="130"/>
      <c r="J493" s="142"/>
      <c r="K493" s="142"/>
      <c r="L493" s="142"/>
      <c r="M493" s="142"/>
    </row>
    <row r="494" spans="1:13" ht="14.25" hidden="1">
      <c r="A494" s="134"/>
      <c r="B494" s="133"/>
      <c r="C494" s="117"/>
      <c r="D494" s="117"/>
      <c r="E494" s="119" t="s">
        <v>614</v>
      </c>
      <c r="F494" s="129"/>
      <c r="G494" s="130"/>
      <c r="H494" s="130"/>
      <c r="I494" s="130"/>
      <c r="J494" s="142"/>
      <c r="K494" s="142"/>
      <c r="L494" s="142"/>
      <c r="M494" s="142"/>
    </row>
    <row r="495" spans="1:13" s="206" customFormat="1" ht="38.25">
      <c r="A495" s="200">
        <v>2750</v>
      </c>
      <c r="B495" s="201" t="s">
        <v>5</v>
      </c>
      <c r="C495" s="202">
        <v>5</v>
      </c>
      <c r="D495" s="202">
        <v>0</v>
      </c>
      <c r="E495" s="203" t="s">
        <v>305</v>
      </c>
      <c r="F495" s="204"/>
      <c r="G495" s="205"/>
      <c r="H495" s="205"/>
      <c r="I495" s="205"/>
      <c r="J495" s="210"/>
      <c r="K495" s="210"/>
      <c r="L495" s="210"/>
      <c r="M495" s="210"/>
    </row>
    <row r="496" spans="1:13" ht="14.25">
      <c r="A496" s="134"/>
      <c r="B496" s="133"/>
      <c r="C496" s="117"/>
      <c r="D496" s="117"/>
      <c r="E496" s="119" t="s">
        <v>510</v>
      </c>
      <c r="F496" s="129"/>
      <c r="G496" s="130"/>
      <c r="H496" s="130"/>
      <c r="I496" s="130"/>
      <c r="J496" s="142"/>
      <c r="K496" s="142"/>
      <c r="L496" s="142"/>
      <c r="M496" s="142"/>
    </row>
    <row r="497" spans="1:13" ht="25.5">
      <c r="A497" s="134">
        <v>2751</v>
      </c>
      <c r="B497" s="133" t="s">
        <v>5</v>
      </c>
      <c r="C497" s="117">
        <v>5</v>
      </c>
      <c r="D497" s="117">
        <v>1</v>
      </c>
      <c r="E497" s="119" t="s">
        <v>305</v>
      </c>
      <c r="F497" s="129"/>
      <c r="G497" s="130"/>
      <c r="H497" s="130"/>
      <c r="I497" s="130"/>
      <c r="J497" s="142"/>
      <c r="K497" s="142"/>
      <c r="L497" s="142"/>
      <c r="M497" s="142"/>
    </row>
    <row r="498" spans="1:13" ht="38.25">
      <c r="A498" s="134"/>
      <c r="B498" s="133"/>
      <c r="C498" s="117"/>
      <c r="D498" s="117"/>
      <c r="E498" s="119" t="s">
        <v>613</v>
      </c>
      <c r="F498" s="129"/>
      <c r="G498" s="130"/>
      <c r="H498" s="130"/>
      <c r="I498" s="130"/>
      <c r="J498" s="142"/>
      <c r="K498" s="142"/>
      <c r="L498" s="142"/>
      <c r="M498" s="142"/>
    </row>
    <row r="499" spans="1:13" ht="14.25">
      <c r="A499" s="134"/>
      <c r="B499" s="133"/>
      <c r="C499" s="117"/>
      <c r="D499" s="117"/>
      <c r="E499" s="119" t="s">
        <v>614</v>
      </c>
      <c r="F499" s="129"/>
      <c r="G499" s="130"/>
      <c r="H499" s="130"/>
      <c r="I499" s="130"/>
      <c r="J499" s="142"/>
      <c r="K499" s="142"/>
      <c r="L499" s="142"/>
      <c r="M499" s="142"/>
    </row>
    <row r="500" spans="1:13" ht="14.25">
      <c r="A500" s="134"/>
      <c r="B500" s="133"/>
      <c r="C500" s="117"/>
      <c r="D500" s="117"/>
      <c r="E500" s="119" t="s">
        <v>614</v>
      </c>
      <c r="F500" s="129"/>
      <c r="G500" s="130"/>
      <c r="H500" s="130"/>
      <c r="I500" s="130"/>
      <c r="J500" s="142"/>
      <c r="K500" s="142"/>
      <c r="L500" s="142"/>
      <c r="M500" s="142"/>
    </row>
    <row r="501" spans="1:13" s="206" customFormat="1" ht="25.5">
      <c r="A501" s="200">
        <v>2760</v>
      </c>
      <c r="B501" s="201" t="s">
        <v>5</v>
      </c>
      <c r="C501" s="202">
        <v>6</v>
      </c>
      <c r="D501" s="202">
        <v>0</v>
      </c>
      <c r="E501" s="203" t="s">
        <v>306</v>
      </c>
      <c r="F501" s="204"/>
      <c r="G501" s="205"/>
      <c r="H501" s="205"/>
      <c r="I501" s="205"/>
      <c r="J501" s="210"/>
      <c r="K501" s="210"/>
      <c r="L501" s="210"/>
      <c r="M501" s="210"/>
    </row>
    <row r="502" spans="1:13" ht="14.25">
      <c r="A502" s="134"/>
      <c r="B502" s="133"/>
      <c r="C502" s="117"/>
      <c r="D502" s="117"/>
      <c r="E502" s="119" t="s">
        <v>510</v>
      </c>
      <c r="F502" s="129"/>
      <c r="G502" s="130"/>
      <c r="H502" s="130"/>
      <c r="I502" s="130"/>
      <c r="J502" s="142"/>
      <c r="K502" s="142"/>
      <c r="L502" s="142"/>
      <c r="M502" s="142"/>
    </row>
    <row r="503" spans="1:13" ht="25.5">
      <c r="A503" s="134">
        <v>2761</v>
      </c>
      <c r="B503" s="133" t="s">
        <v>5</v>
      </c>
      <c r="C503" s="117">
        <v>6</v>
      </c>
      <c r="D503" s="117">
        <v>1</v>
      </c>
      <c r="E503" s="119" t="s">
        <v>7</v>
      </c>
      <c r="F503" s="129"/>
      <c r="G503" s="130"/>
      <c r="H503" s="130"/>
      <c r="I503" s="130"/>
      <c r="J503" s="142"/>
      <c r="K503" s="142"/>
      <c r="L503" s="142"/>
      <c r="M503" s="142"/>
    </row>
    <row r="504" spans="1:13" ht="38.25">
      <c r="A504" s="134"/>
      <c r="B504" s="133"/>
      <c r="C504" s="117"/>
      <c r="D504" s="117"/>
      <c r="E504" s="119" t="s">
        <v>613</v>
      </c>
      <c r="F504" s="129"/>
      <c r="G504" s="130"/>
      <c r="H504" s="130"/>
      <c r="I504" s="130"/>
      <c r="J504" s="142"/>
      <c r="K504" s="142"/>
      <c r="L504" s="142"/>
      <c r="M504" s="142"/>
    </row>
    <row r="505" spans="1:13" ht="14.25">
      <c r="A505" s="134"/>
      <c r="B505" s="133"/>
      <c r="C505" s="117"/>
      <c r="D505" s="117"/>
      <c r="E505" s="119" t="s">
        <v>614</v>
      </c>
      <c r="F505" s="129"/>
      <c r="G505" s="130"/>
      <c r="H505" s="130"/>
      <c r="I505" s="130"/>
      <c r="J505" s="142"/>
      <c r="K505" s="142"/>
      <c r="L505" s="142"/>
      <c r="M505" s="142"/>
    </row>
    <row r="506" spans="1:13" ht="14.25">
      <c r="A506" s="134"/>
      <c r="B506" s="133"/>
      <c r="C506" s="117"/>
      <c r="D506" s="117"/>
      <c r="E506" s="119" t="s">
        <v>614</v>
      </c>
      <c r="F506" s="129"/>
      <c r="G506" s="130"/>
      <c r="H506" s="130"/>
      <c r="I506" s="130"/>
      <c r="J506" s="142"/>
      <c r="K506" s="142"/>
      <c r="L506" s="142"/>
      <c r="M506" s="142"/>
    </row>
    <row r="507" spans="1:13" ht="25.5">
      <c r="A507" s="134">
        <v>2762</v>
      </c>
      <c r="B507" s="133" t="s">
        <v>5</v>
      </c>
      <c r="C507" s="117">
        <v>6</v>
      </c>
      <c r="D507" s="117">
        <v>2</v>
      </c>
      <c r="E507" s="119" t="s">
        <v>306</v>
      </c>
      <c r="F507" s="129"/>
      <c r="G507" s="130"/>
      <c r="H507" s="130"/>
      <c r="I507" s="130"/>
      <c r="J507" s="142"/>
      <c r="K507" s="142"/>
      <c r="L507" s="142"/>
      <c r="M507" s="142"/>
    </row>
    <row r="508" spans="1:13" ht="38.25">
      <c r="A508" s="134"/>
      <c r="B508" s="133"/>
      <c r="C508" s="117"/>
      <c r="D508" s="117"/>
      <c r="E508" s="119" t="s">
        <v>613</v>
      </c>
      <c r="F508" s="129"/>
      <c r="G508" s="130"/>
      <c r="H508" s="130"/>
      <c r="I508" s="130"/>
      <c r="J508" s="142"/>
      <c r="K508" s="142"/>
      <c r="L508" s="142"/>
      <c r="M508" s="142"/>
    </row>
    <row r="509" spans="1:13" ht="14.25">
      <c r="A509" s="134"/>
      <c r="B509" s="133"/>
      <c r="C509" s="117"/>
      <c r="D509" s="117"/>
      <c r="E509" s="119" t="s">
        <v>614</v>
      </c>
      <c r="F509" s="129"/>
      <c r="G509" s="130"/>
      <c r="H509" s="130"/>
      <c r="I509" s="130"/>
      <c r="J509" s="142"/>
      <c r="K509" s="142"/>
      <c r="L509" s="142"/>
      <c r="M509" s="142"/>
    </row>
    <row r="510" spans="1:14" ht="14.25">
      <c r="A510" s="134"/>
      <c r="B510" s="133"/>
      <c r="C510" s="117"/>
      <c r="D510" s="117"/>
      <c r="E510" s="119" t="s">
        <v>614</v>
      </c>
      <c r="F510" s="129"/>
      <c r="G510" s="130"/>
      <c r="H510" s="130"/>
      <c r="I510" s="130"/>
      <c r="J510" s="142"/>
      <c r="K510" s="142"/>
      <c r="L510" s="142"/>
      <c r="M510" s="142"/>
      <c r="N510" s="195"/>
    </row>
    <row r="511" spans="1:14" s="206" customFormat="1" ht="38.25">
      <c r="A511" s="200">
        <v>2800</v>
      </c>
      <c r="B511" s="201" t="s">
        <v>8</v>
      </c>
      <c r="C511" s="202">
        <v>0</v>
      </c>
      <c r="D511" s="202">
        <v>0</v>
      </c>
      <c r="E511" s="208" t="s">
        <v>648</v>
      </c>
      <c r="F511" s="204"/>
      <c r="G511" s="205">
        <f>G513+G526+G565+G579+G596+G600</f>
        <v>967558.4</v>
      </c>
      <c r="H511" s="205">
        <f>H513+H526+H565+H579+H596+H600</f>
        <v>960558.4</v>
      </c>
      <c r="I511" s="205">
        <f>I513+I526+I565+I579+I596+I600</f>
        <v>7000</v>
      </c>
      <c r="J511" s="205">
        <f>J513+J526+J566+J580+J594+J601</f>
        <v>243765.85</v>
      </c>
      <c r="K511" s="205">
        <f>K513+K526+K566+K580+K594+K601</f>
        <v>459831</v>
      </c>
      <c r="L511" s="205">
        <f>L513+L526+L566+L580+L594+L601</f>
        <v>705597.45</v>
      </c>
      <c r="M511" s="205">
        <f>M513+M526+M566+M580+M594+M601</f>
        <v>967558.4</v>
      </c>
      <c r="N511" s="211"/>
    </row>
    <row r="512" spans="1:13" ht="14.25">
      <c r="A512" s="134"/>
      <c r="B512" s="133"/>
      <c r="C512" s="117"/>
      <c r="D512" s="117"/>
      <c r="E512" s="119" t="s">
        <v>509</v>
      </c>
      <c r="F512" s="129"/>
      <c r="G512" s="130"/>
      <c r="H512" s="130"/>
      <c r="I512" s="130"/>
      <c r="J512" s="130"/>
      <c r="K512" s="130"/>
      <c r="L512" s="130"/>
      <c r="M512" s="130"/>
    </row>
    <row r="513" spans="1:13" s="206" customFormat="1" ht="14.25">
      <c r="A513" s="200">
        <v>2810</v>
      </c>
      <c r="B513" s="201" t="s">
        <v>8</v>
      </c>
      <c r="C513" s="202">
        <v>1</v>
      </c>
      <c r="D513" s="202">
        <v>0</v>
      </c>
      <c r="E513" s="203" t="s">
        <v>307</v>
      </c>
      <c r="F513" s="204"/>
      <c r="G513" s="205">
        <f>G515</f>
        <v>425136.6</v>
      </c>
      <c r="H513" s="205">
        <f>H515</f>
        <v>425136.6</v>
      </c>
      <c r="I513" s="205"/>
      <c r="J513" s="205">
        <f>J515</f>
        <v>107034.15</v>
      </c>
      <c r="K513" s="205">
        <f>K515</f>
        <v>186068.3</v>
      </c>
      <c r="L513" s="205">
        <f>L515</f>
        <v>292102.44999999995</v>
      </c>
      <c r="M513" s="205">
        <f>M515</f>
        <v>425136.6</v>
      </c>
    </row>
    <row r="514" spans="1:13" ht="14.25">
      <c r="A514" s="134"/>
      <c r="B514" s="133"/>
      <c r="C514" s="117"/>
      <c r="D514" s="117"/>
      <c r="E514" s="119" t="s">
        <v>510</v>
      </c>
      <c r="F514" s="129"/>
      <c r="G514" s="130"/>
      <c r="H514" s="130"/>
      <c r="I514" s="130"/>
      <c r="J514" s="130"/>
      <c r="K514" s="130"/>
      <c r="L514" s="130"/>
      <c r="M514" s="130"/>
    </row>
    <row r="515" spans="1:13" s="206" customFormat="1" ht="14.25">
      <c r="A515" s="200">
        <v>2811</v>
      </c>
      <c r="B515" s="201" t="s">
        <v>8</v>
      </c>
      <c r="C515" s="202">
        <v>1</v>
      </c>
      <c r="D515" s="202">
        <v>1</v>
      </c>
      <c r="E515" s="203" t="s">
        <v>307</v>
      </c>
      <c r="F515" s="204"/>
      <c r="G515" s="205">
        <f>G517+G518+G519+G520+G521+G522+G524+G523</f>
        <v>425136.6</v>
      </c>
      <c r="H515" s="205">
        <f>H517+H518+H519+H520+H521+H522+H524+H523</f>
        <v>425136.6</v>
      </c>
      <c r="I515" s="205"/>
      <c r="J515" s="205">
        <f>J517+J518+J519+J520+J521+J522+J524+J523</f>
        <v>107034.15</v>
      </c>
      <c r="K515" s="205">
        <f>K517+K518+K519+K520+K521+K522+K524+K523</f>
        <v>186068.3</v>
      </c>
      <c r="L515" s="205">
        <f>L517+L518+L519+L520+L521+L522+L524+L523</f>
        <v>292102.44999999995</v>
      </c>
      <c r="M515" s="205">
        <f>M517+M518+M519+M520+M521+M522+M524+M523</f>
        <v>425136.6</v>
      </c>
    </row>
    <row r="516" spans="1:13" ht="38.25">
      <c r="A516" s="134"/>
      <c r="B516" s="133"/>
      <c r="C516" s="117"/>
      <c r="D516" s="117"/>
      <c r="E516" s="119" t="s">
        <v>613</v>
      </c>
      <c r="F516" s="129"/>
      <c r="G516" s="130"/>
      <c r="H516" s="130"/>
      <c r="I516" s="130"/>
      <c r="J516" s="130"/>
      <c r="K516" s="130"/>
      <c r="L516" s="130"/>
      <c r="M516" s="130"/>
    </row>
    <row r="517" spans="1:13" ht="14.25">
      <c r="A517" s="134"/>
      <c r="B517" s="133"/>
      <c r="C517" s="117"/>
      <c r="D517" s="117"/>
      <c r="E517" s="119" t="s">
        <v>649</v>
      </c>
      <c r="F517" s="129">
        <v>4221</v>
      </c>
      <c r="G517" s="130">
        <v>28894</v>
      </c>
      <c r="H517" s="130">
        <f>G517</f>
        <v>28894</v>
      </c>
      <c r="I517" s="130"/>
      <c r="J517" s="130">
        <f>G517/4</f>
        <v>7223.5</v>
      </c>
      <c r="K517" s="130">
        <f>J517*2</f>
        <v>14447</v>
      </c>
      <c r="L517" s="130">
        <f>J517*3</f>
        <v>21670.5</v>
      </c>
      <c r="M517" s="130">
        <f>J517*4</f>
        <v>28894</v>
      </c>
    </row>
    <row r="518" spans="1:13" ht="14.25">
      <c r="A518" s="134"/>
      <c r="B518" s="133"/>
      <c r="C518" s="117"/>
      <c r="D518" s="117"/>
      <c r="E518" s="119" t="s">
        <v>650</v>
      </c>
      <c r="F518" s="129">
        <v>4222</v>
      </c>
      <c r="G518" s="130">
        <v>1000</v>
      </c>
      <c r="H518" s="130">
        <f aca="true" t="shared" si="19" ref="H518:H524">G518</f>
        <v>1000</v>
      </c>
      <c r="I518" s="130"/>
      <c r="J518" s="130">
        <v>1000</v>
      </c>
      <c r="K518" s="130">
        <v>1000</v>
      </c>
      <c r="L518" s="130">
        <v>1000</v>
      </c>
      <c r="M518" s="130">
        <v>1000</v>
      </c>
    </row>
    <row r="519" spans="1:13" ht="25.5">
      <c r="A519" s="134"/>
      <c r="B519" s="133"/>
      <c r="C519" s="117"/>
      <c r="D519" s="117"/>
      <c r="E519" s="119" t="s">
        <v>651</v>
      </c>
      <c r="F519" s="129">
        <v>4511</v>
      </c>
      <c r="G519" s="130">
        <v>367422.6</v>
      </c>
      <c r="H519" s="130">
        <f t="shared" si="19"/>
        <v>367422.6</v>
      </c>
      <c r="I519" s="130"/>
      <c r="J519" s="130">
        <f>G519/4</f>
        <v>91855.65</v>
      </c>
      <c r="K519" s="130">
        <f>J519*2-27000</f>
        <v>156711.3</v>
      </c>
      <c r="L519" s="130">
        <f>H519/4*3-27000</f>
        <v>248566.94999999995</v>
      </c>
      <c r="M519" s="130">
        <f>J519*4</f>
        <v>367422.6</v>
      </c>
    </row>
    <row r="520" spans="1:13" ht="13.5" customHeight="1">
      <c r="A520" s="134"/>
      <c r="B520" s="133"/>
      <c r="C520" s="117"/>
      <c r="D520" s="117"/>
      <c r="E520" s="119" t="s">
        <v>652</v>
      </c>
      <c r="F520" s="129">
        <v>4729</v>
      </c>
      <c r="G520" s="130">
        <v>5000</v>
      </c>
      <c r="H520" s="130">
        <f t="shared" si="19"/>
        <v>5000</v>
      </c>
      <c r="I520" s="130"/>
      <c r="J520" s="130">
        <f>H520/4</f>
        <v>1250</v>
      </c>
      <c r="K520" s="130">
        <f>J520*2</f>
        <v>2500</v>
      </c>
      <c r="L520" s="130">
        <f>J520*3</f>
        <v>3750</v>
      </c>
      <c r="M520" s="130">
        <f>J520*4</f>
        <v>5000</v>
      </c>
    </row>
    <row r="521" spans="1:13" ht="25.5" hidden="1">
      <c r="A521" s="134"/>
      <c r="B521" s="133"/>
      <c r="C521" s="117"/>
      <c r="D521" s="117"/>
      <c r="E521" s="119" t="s">
        <v>653</v>
      </c>
      <c r="F521" s="129">
        <v>4819</v>
      </c>
      <c r="G521" s="130"/>
      <c r="H521" s="130"/>
      <c r="I521" s="130"/>
      <c r="J521" s="130"/>
      <c r="K521" s="130"/>
      <c r="L521" s="130"/>
      <c r="M521" s="130"/>
    </row>
    <row r="522" spans="1:13" ht="14.25">
      <c r="A522" s="134"/>
      <c r="B522" s="133"/>
      <c r="C522" s="117"/>
      <c r="D522" s="117"/>
      <c r="E522" s="119" t="s">
        <v>654</v>
      </c>
      <c r="F522" s="129">
        <v>4861</v>
      </c>
      <c r="G522" s="130">
        <v>13384</v>
      </c>
      <c r="H522" s="130">
        <f t="shared" si="19"/>
        <v>13384</v>
      </c>
      <c r="I522" s="130"/>
      <c r="J522" s="130">
        <f>H522/4</f>
        <v>3346</v>
      </c>
      <c r="K522" s="130">
        <f>J522*2</f>
        <v>6692</v>
      </c>
      <c r="L522" s="130">
        <f>J522*3</f>
        <v>10038</v>
      </c>
      <c r="M522" s="130">
        <f>J522*4</f>
        <v>13384</v>
      </c>
    </row>
    <row r="523" spans="1:13" ht="17.25" customHeight="1">
      <c r="A523" s="134"/>
      <c r="B523" s="133"/>
      <c r="C523" s="117"/>
      <c r="D523" s="117"/>
      <c r="E523" s="119" t="s">
        <v>685</v>
      </c>
      <c r="F523" s="129">
        <v>4216</v>
      </c>
      <c r="G523" s="130">
        <v>3400</v>
      </c>
      <c r="H523" s="130">
        <f t="shared" si="19"/>
        <v>3400</v>
      </c>
      <c r="I523" s="130"/>
      <c r="J523" s="130">
        <f>H523/4</f>
        <v>850</v>
      </c>
      <c r="K523" s="130">
        <f>J523*2</f>
        <v>1700</v>
      </c>
      <c r="L523" s="130">
        <f>J523*3</f>
        <v>2550</v>
      </c>
      <c r="M523" s="130">
        <f>J523*4</f>
        <v>3400</v>
      </c>
    </row>
    <row r="524" spans="1:13" ht="24.75" customHeight="1">
      <c r="A524" s="134"/>
      <c r="B524" s="133"/>
      <c r="C524" s="117"/>
      <c r="D524" s="117"/>
      <c r="E524" s="119" t="s">
        <v>686</v>
      </c>
      <c r="F524" s="129">
        <v>4727</v>
      </c>
      <c r="G524" s="130">
        <v>6036</v>
      </c>
      <c r="H524" s="130">
        <f t="shared" si="19"/>
        <v>6036</v>
      </c>
      <c r="I524" s="130"/>
      <c r="J524" s="130">
        <f>H524/4</f>
        <v>1509</v>
      </c>
      <c r="K524" s="130">
        <f>J524*2</f>
        <v>3018</v>
      </c>
      <c r="L524" s="130">
        <f>J524*3</f>
        <v>4527</v>
      </c>
      <c r="M524" s="130">
        <f>J524*4</f>
        <v>6036</v>
      </c>
    </row>
    <row r="525" spans="1:13" ht="14.25" hidden="1">
      <c r="A525" s="134"/>
      <c r="B525" s="133"/>
      <c r="C525" s="117"/>
      <c r="D525" s="117"/>
      <c r="E525" s="119" t="s">
        <v>614</v>
      </c>
      <c r="F525" s="129"/>
      <c r="G525" s="130"/>
      <c r="H525" s="130"/>
      <c r="I525" s="130"/>
      <c r="J525" s="130"/>
      <c r="K525" s="130"/>
      <c r="L525" s="130"/>
      <c r="M525" s="130"/>
    </row>
    <row r="526" spans="1:14" s="206" customFormat="1" ht="14.25">
      <c r="A526" s="200">
        <v>2820</v>
      </c>
      <c r="B526" s="201" t="s">
        <v>8</v>
      </c>
      <c r="C526" s="202">
        <v>2</v>
      </c>
      <c r="D526" s="202">
        <v>0</v>
      </c>
      <c r="E526" s="203" t="s">
        <v>310</v>
      </c>
      <c r="F526" s="204"/>
      <c r="G526" s="205">
        <f aca="true" t="shared" si="20" ref="G526:M526">G528+G534+G539+G544+G549+G553+G557</f>
        <v>458891.80000000005</v>
      </c>
      <c r="H526" s="205">
        <f t="shared" si="20"/>
        <v>451891.80000000005</v>
      </c>
      <c r="I526" s="205">
        <f t="shared" si="20"/>
        <v>7000</v>
      </c>
      <c r="J526" s="205">
        <f t="shared" si="20"/>
        <v>115849.20000000001</v>
      </c>
      <c r="K526" s="205">
        <f t="shared" si="20"/>
        <v>231997.7</v>
      </c>
      <c r="L526" s="205">
        <f t="shared" si="20"/>
        <v>350847.5</v>
      </c>
      <c r="M526" s="205">
        <f t="shared" si="20"/>
        <v>458891.80000000005</v>
      </c>
      <c r="N526" s="211"/>
    </row>
    <row r="527" spans="1:14" ht="14.25">
      <c r="A527" s="134"/>
      <c r="B527" s="133"/>
      <c r="C527" s="117"/>
      <c r="D527" s="117"/>
      <c r="E527" s="119" t="s">
        <v>510</v>
      </c>
      <c r="F527" s="129"/>
      <c r="G527" s="130"/>
      <c r="H527" s="130"/>
      <c r="I527" s="130"/>
      <c r="J527" s="130"/>
      <c r="K527" s="130"/>
      <c r="L527" s="130"/>
      <c r="M527" s="130"/>
      <c r="N527" s="195"/>
    </row>
    <row r="528" spans="1:13" ht="14.25">
      <c r="A528" s="200">
        <v>2821</v>
      </c>
      <c r="B528" s="201" t="s">
        <v>8</v>
      </c>
      <c r="C528" s="202">
        <v>2</v>
      </c>
      <c r="D528" s="202">
        <v>1</v>
      </c>
      <c r="E528" s="203" t="s">
        <v>9</v>
      </c>
      <c r="F528" s="204"/>
      <c r="G528" s="205">
        <f>G530+G531+G532</f>
        <v>50661.3</v>
      </c>
      <c r="H528" s="205">
        <f>H530+H531+H532</f>
        <v>50661.3</v>
      </c>
      <c r="I528" s="205"/>
      <c r="J528" s="205">
        <f>J530+J531+J532</f>
        <v>13791.1</v>
      </c>
      <c r="K528" s="205">
        <f>K530+K531+K532</f>
        <v>27581.6</v>
      </c>
      <c r="L528" s="205">
        <f>L530+L531+L532</f>
        <v>41373.3</v>
      </c>
      <c r="M528" s="205">
        <f>M530+M531+M532</f>
        <v>50661.3</v>
      </c>
    </row>
    <row r="529" spans="1:13" ht="38.25">
      <c r="A529" s="134"/>
      <c r="B529" s="133"/>
      <c r="C529" s="117"/>
      <c r="D529" s="117"/>
      <c r="E529" s="119" t="s">
        <v>613</v>
      </c>
      <c r="F529" s="129"/>
      <c r="G529" s="130"/>
      <c r="H529" s="130"/>
      <c r="I529" s="130"/>
      <c r="J529" s="130"/>
      <c r="K529" s="130"/>
      <c r="L529" s="130"/>
      <c r="M529" s="130"/>
    </row>
    <row r="530" spans="1:14" ht="25.5">
      <c r="A530" s="134"/>
      <c r="B530" s="133"/>
      <c r="C530" s="117"/>
      <c r="D530" s="117"/>
      <c r="E530" s="119" t="s">
        <v>655</v>
      </c>
      <c r="F530" s="129">
        <v>4511</v>
      </c>
      <c r="G530" s="130">
        <v>49461.3</v>
      </c>
      <c r="H530" s="130">
        <f>G530</f>
        <v>49461.3</v>
      </c>
      <c r="I530" s="130"/>
      <c r="J530" s="130">
        <v>13491.1</v>
      </c>
      <c r="K530" s="130">
        <v>26981.6</v>
      </c>
      <c r="L530" s="130">
        <f>J530*3</f>
        <v>40473.3</v>
      </c>
      <c r="M530" s="130">
        <f>G530</f>
        <v>49461.3</v>
      </c>
      <c r="N530" s="195"/>
    </row>
    <row r="531" spans="1:14" ht="20.25" customHeight="1">
      <c r="A531" s="134"/>
      <c r="B531" s="133"/>
      <c r="C531" s="117"/>
      <c r="D531" s="117"/>
      <c r="E531" s="119" t="s">
        <v>685</v>
      </c>
      <c r="F531" s="129">
        <v>4216</v>
      </c>
      <c r="G531" s="130">
        <v>1200</v>
      </c>
      <c r="H531" s="130">
        <v>1200</v>
      </c>
      <c r="I531" s="130"/>
      <c r="J531" s="130">
        <f>H531/4</f>
        <v>300</v>
      </c>
      <c r="K531" s="130">
        <f>J531*2</f>
        <v>600</v>
      </c>
      <c r="L531" s="130">
        <f>J531*3</f>
        <v>900</v>
      </c>
      <c r="M531" s="130">
        <f>J531*4</f>
        <v>1200</v>
      </c>
      <c r="N531" s="195"/>
    </row>
    <row r="532" spans="1:13" ht="25.5">
      <c r="A532" s="134"/>
      <c r="B532" s="133"/>
      <c r="C532" s="117"/>
      <c r="D532" s="117"/>
      <c r="E532" s="119" t="s">
        <v>653</v>
      </c>
      <c r="F532" s="129">
        <v>4819</v>
      </c>
      <c r="G532" s="130">
        <v>0</v>
      </c>
      <c r="H532" s="130">
        <f>G532</f>
        <v>0</v>
      </c>
      <c r="I532" s="130"/>
      <c r="J532" s="130">
        <f>H532/4</f>
        <v>0</v>
      </c>
      <c r="K532" s="130">
        <f>J532*2</f>
        <v>0</v>
      </c>
      <c r="L532" s="130">
        <f>J532*3</f>
        <v>0</v>
      </c>
      <c r="M532" s="130">
        <f>J532*4</f>
        <v>0</v>
      </c>
    </row>
    <row r="533" spans="1:13" ht="14.25">
      <c r="A533" s="134"/>
      <c r="B533" s="133"/>
      <c r="C533" s="117"/>
      <c r="D533" s="117"/>
      <c r="E533" s="119" t="s">
        <v>614</v>
      </c>
      <c r="F533" s="129"/>
      <c r="G533" s="130"/>
      <c r="H533" s="130"/>
      <c r="I533" s="130"/>
      <c r="J533" s="130"/>
      <c r="K533" s="130"/>
      <c r="L533" s="130"/>
      <c r="M533" s="130"/>
    </row>
    <row r="534" spans="1:13" ht="14.25">
      <c r="A534" s="200">
        <v>2822</v>
      </c>
      <c r="B534" s="201" t="s">
        <v>8</v>
      </c>
      <c r="C534" s="202">
        <v>2</v>
      </c>
      <c r="D534" s="202">
        <v>2</v>
      </c>
      <c r="E534" s="203" t="s">
        <v>10</v>
      </c>
      <c r="F534" s="204"/>
      <c r="G534" s="205">
        <f>G536</f>
        <v>49362.3</v>
      </c>
      <c r="H534" s="205">
        <f>H536</f>
        <v>49362.3</v>
      </c>
      <c r="I534" s="205"/>
      <c r="J534" s="205">
        <f>J536</f>
        <v>12341</v>
      </c>
      <c r="K534" s="205">
        <f>K536</f>
        <v>24682</v>
      </c>
      <c r="L534" s="205">
        <f>L536</f>
        <v>37023</v>
      </c>
      <c r="M534" s="205">
        <f>M536</f>
        <v>49362.3</v>
      </c>
    </row>
    <row r="535" spans="1:13" ht="38.25">
      <c r="A535" s="134"/>
      <c r="B535" s="133"/>
      <c r="C535" s="117"/>
      <c r="D535" s="117"/>
      <c r="E535" s="119" t="s">
        <v>613</v>
      </c>
      <c r="F535" s="129"/>
      <c r="G535" s="130"/>
      <c r="H535" s="130"/>
      <c r="I535" s="130"/>
      <c r="J535" s="130"/>
      <c r="K535" s="130"/>
      <c r="L535" s="130"/>
      <c r="M535" s="130"/>
    </row>
    <row r="536" spans="1:13" ht="24.75" customHeight="1">
      <c r="A536" s="134"/>
      <c r="B536" s="133"/>
      <c r="C536" s="117"/>
      <c r="D536" s="117"/>
      <c r="E536" s="119" t="s">
        <v>656</v>
      </c>
      <c r="F536" s="129">
        <v>4511</v>
      </c>
      <c r="G536" s="130">
        <v>49362.3</v>
      </c>
      <c r="H536" s="130">
        <f>G536</f>
        <v>49362.3</v>
      </c>
      <c r="I536" s="130"/>
      <c r="J536" s="130">
        <v>12341</v>
      </c>
      <c r="K536" s="130">
        <f>J536*2</f>
        <v>24682</v>
      </c>
      <c r="L536" s="130">
        <f>J536*3</f>
        <v>37023</v>
      </c>
      <c r="M536" s="130">
        <f>G536</f>
        <v>49362.3</v>
      </c>
    </row>
    <row r="537" spans="1:13" ht="14.25" hidden="1">
      <c r="A537" s="134"/>
      <c r="B537" s="133"/>
      <c r="C537" s="117"/>
      <c r="D537" s="117"/>
      <c r="E537" s="119" t="s">
        <v>614</v>
      </c>
      <c r="F537" s="129"/>
      <c r="G537" s="130"/>
      <c r="H537" s="130"/>
      <c r="I537" s="130"/>
      <c r="J537" s="130"/>
      <c r="K537" s="130"/>
      <c r="L537" s="130"/>
      <c r="M537" s="130"/>
    </row>
    <row r="538" spans="1:13" ht="14.25" hidden="1">
      <c r="A538" s="134"/>
      <c r="B538" s="133"/>
      <c r="C538" s="117"/>
      <c r="D538" s="117"/>
      <c r="E538" s="119" t="s">
        <v>614</v>
      </c>
      <c r="F538" s="129"/>
      <c r="G538" s="130"/>
      <c r="H538" s="130"/>
      <c r="I538" s="130"/>
      <c r="J538" s="130"/>
      <c r="K538" s="130"/>
      <c r="L538" s="130"/>
      <c r="M538" s="130"/>
    </row>
    <row r="539" spans="1:13" ht="25.5">
      <c r="A539" s="200">
        <v>2823</v>
      </c>
      <c r="B539" s="201" t="s">
        <v>8</v>
      </c>
      <c r="C539" s="202">
        <v>2</v>
      </c>
      <c r="D539" s="202">
        <v>3</v>
      </c>
      <c r="E539" s="203" t="s">
        <v>45</v>
      </c>
      <c r="F539" s="204"/>
      <c r="G539" s="205">
        <f>G541</f>
        <v>345668.2</v>
      </c>
      <c r="H539" s="205">
        <f>H541</f>
        <v>345668.2</v>
      </c>
      <c r="I539" s="205"/>
      <c r="J539" s="205">
        <f>J541</f>
        <v>86417.1</v>
      </c>
      <c r="K539" s="205">
        <f>SUM(K541)</f>
        <v>172834.1</v>
      </c>
      <c r="L539" s="205">
        <f>SUM(L541)</f>
        <v>259251.2</v>
      </c>
      <c r="M539" s="205">
        <f>M541</f>
        <v>345668.2</v>
      </c>
    </row>
    <row r="540" spans="1:13" ht="38.25">
      <c r="A540" s="134"/>
      <c r="B540" s="133"/>
      <c r="C540" s="117"/>
      <c r="D540" s="117"/>
      <c r="E540" s="119" t="s">
        <v>613</v>
      </c>
      <c r="F540" s="129"/>
      <c r="G540" s="130"/>
      <c r="H540" s="130"/>
      <c r="I540" s="130"/>
      <c r="J540" s="130"/>
      <c r="K540" s="130"/>
      <c r="L540" s="130"/>
      <c r="M540" s="130"/>
    </row>
    <row r="541" spans="1:13" ht="24.75" customHeight="1">
      <c r="A541" s="134"/>
      <c r="B541" s="133"/>
      <c r="C541" s="117"/>
      <c r="D541" s="117"/>
      <c r="E541" s="119" t="s">
        <v>657</v>
      </c>
      <c r="F541" s="129">
        <v>4511</v>
      </c>
      <c r="G541" s="130">
        <v>345668.2</v>
      </c>
      <c r="H541" s="130">
        <v>345668.2</v>
      </c>
      <c r="I541" s="130"/>
      <c r="J541" s="130">
        <v>86417.1</v>
      </c>
      <c r="K541" s="130">
        <v>172834.1</v>
      </c>
      <c r="L541" s="130">
        <v>259251.2</v>
      </c>
      <c r="M541" s="130">
        <f>H541</f>
        <v>345668.2</v>
      </c>
    </row>
    <row r="542" spans="1:13" ht="14.25" hidden="1">
      <c r="A542" s="134"/>
      <c r="B542" s="133"/>
      <c r="C542" s="117"/>
      <c r="D542" s="117"/>
      <c r="E542" s="123"/>
      <c r="F542" s="129"/>
      <c r="G542" s="130"/>
      <c r="H542" s="130"/>
      <c r="I542" s="130"/>
      <c r="J542" s="130"/>
      <c r="K542" s="130"/>
      <c r="L542" s="130"/>
      <c r="M542" s="130"/>
    </row>
    <row r="543" spans="1:13" ht="14.25" hidden="1">
      <c r="A543" s="134"/>
      <c r="B543" s="133"/>
      <c r="C543" s="117"/>
      <c r="D543" s="117"/>
      <c r="E543" s="119" t="s">
        <v>614</v>
      </c>
      <c r="F543" s="129"/>
      <c r="G543" s="130"/>
      <c r="H543" s="130"/>
      <c r="I543" s="130"/>
      <c r="J543" s="130"/>
      <c r="K543" s="130"/>
      <c r="L543" s="130"/>
      <c r="M543" s="130"/>
    </row>
    <row r="544" spans="1:13" s="206" customFormat="1" ht="14.25">
      <c r="A544" s="200">
        <v>2824</v>
      </c>
      <c r="B544" s="201" t="s">
        <v>8</v>
      </c>
      <c r="C544" s="202">
        <v>2</v>
      </c>
      <c r="D544" s="202">
        <v>4</v>
      </c>
      <c r="E544" s="203" t="s">
        <v>11</v>
      </c>
      <c r="F544" s="204"/>
      <c r="G544" s="205"/>
      <c r="H544" s="205"/>
      <c r="I544" s="205"/>
      <c r="J544" s="205"/>
      <c r="K544" s="205"/>
      <c r="L544" s="205"/>
      <c r="M544" s="205"/>
    </row>
    <row r="545" spans="1:13" ht="38.25">
      <c r="A545" s="134"/>
      <c r="B545" s="133"/>
      <c r="C545" s="117"/>
      <c r="D545" s="117"/>
      <c r="E545" s="119" t="s">
        <v>613</v>
      </c>
      <c r="F545" s="129"/>
      <c r="G545" s="130"/>
      <c r="H545" s="130"/>
      <c r="I545" s="130"/>
      <c r="J545" s="130"/>
      <c r="K545" s="130"/>
      <c r="L545" s="130"/>
      <c r="M545" s="130"/>
    </row>
    <row r="546" spans="1:13" ht="14.25" hidden="1">
      <c r="A546" s="134"/>
      <c r="B546" s="133"/>
      <c r="C546" s="117"/>
      <c r="D546" s="117"/>
      <c r="E546" s="123"/>
      <c r="F546" s="129"/>
      <c r="G546" s="130"/>
      <c r="H546" s="130"/>
      <c r="I546" s="130"/>
      <c r="J546" s="130"/>
      <c r="K546" s="130"/>
      <c r="L546" s="130"/>
      <c r="M546" s="130"/>
    </row>
    <row r="547" spans="1:13" ht="14.25" hidden="1">
      <c r="A547" s="134"/>
      <c r="B547" s="133"/>
      <c r="C547" s="117"/>
      <c r="D547" s="117"/>
      <c r="E547" s="119" t="s">
        <v>614</v>
      </c>
      <c r="F547" s="129"/>
      <c r="G547" s="130"/>
      <c r="H547" s="130"/>
      <c r="I547" s="130"/>
      <c r="J547" s="130"/>
      <c r="K547" s="130"/>
      <c r="L547" s="130"/>
      <c r="M547" s="130"/>
    </row>
    <row r="548" spans="1:13" ht="14.25" hidden="1">
      <c r="A548" s="134"/>
      <c r="B548" s="133"/>
      <c r="C548" s="117"/>
      <c r="D548" s="117"/>
      <c r="E548" s="119" t="s">
        <v>614</v>
      </c>
      <c r="F548" s="129"/>
      <c r="G548" s="130"/>
      <c r="H548" s="130"/>
      <c r="I548" s="130"/>
      <c r="J548" s="130"/>
      <c r="K548" s="130"/>
      <c r="L548" s="130"/>
      <c r="M548" s="130"/>
    </row>
    <row r="549" spans="1:13" s="206" customFormat="1" ht="14.25">
      <c r="A549" s="200">
        <v>2825</v>
      </c>
      <c r="B549" s="201" t="s">
        <v>8</v>
      </c>
      <c r="C549" s="202">
        <v>2</v>
      </c>
      <c r="D549" s="202">
        <v>5</v>
      </c>
      <c r="E549" s="203" t="s">
        <v>12</v>
      </c>
      <c r="F549" s="204"/>
      <c r="G549" s="205"/>
      <c r="H549" s="205"/>
      <c r="I549" s="205"/>
      <c r="J549" s="205"/>
      <c r="K549" s="205"/>
      <c r="L549" s="205"/>
      <c r="M549" s="205"/>
    </row>
    <row r="550" spans="1:13" ht="37.5" customHeight="1">
      <c r="A550" s="134"/>
      <c r="B550" s="133"/>
      <c r="C550" s="117"/>
      <c r="D550" s="117"/>
      <c r="E550" s="119" t="s">
        <v>613</v>
      </c>
      <c r="F550" s="129"/>
      <c r="G550" s="130"/>
      <c r="H550" s="130"/>
      <c r="I550" s="130"/>
      <c r="J550" s="130"/>
      <c r="K550" s="130"/>
      <c r="L550" s="130"/>
      <c r="M550" s="130"/>
    </row>
    <row r="551" spans="1:13" ht="14.25" hidden="1">
      <c r="A551" s="134"/>
      <c r="B551" s="133"/>
      <c r="C551" s="117"/>
      <c r="D551" s="117"/>
      <c r="E551" s="119" t="s">
        <v>614</v>
      </c>
      <c r="F551" s="129"/>
      <c r="G551" s="130"/>
      <c r="H551" s="130"/>
      <c r="I551" s="130"/>
      <c r="J551" s="130"/>
      <c r="K551" s="130"/>
      <c r="L551" s="130"/>
      <c r="M551" s="130"/>
    </row>
    <row r="552" spans="1:13" ht="14.25" hidden="1">
      <c r="A552" s="134"/>
      <c r="B552" s="133"/>
      <c r="C552" s="117"/>
      <c r="D552" s="117"/>
      <c r="E552" s="119" t="s">
        <v>614</v>
      </c>
      <c r="F552" s="129"/>
      <c r="G552" s="130"/>
      <c r="H552" s="130"/>
      <c r="I552" s="130"/>
      <c r="J552" s="130"/>
      <c r="K552" s="130"/>
      <c r="L552" s="130"/>
      <c r="M552" s="130"/>
    </row>
    <row r="553" spans="1:13" s="206" customFormat="1" ht="14.25">
      <c r="A553" s="200">
        <v>2826</v>
      </c>
      <c r="B553" s="201" t="s">
        <v>8</v>
      </c>
      <c r="C553" s="202">
        <v>2</v>
      </c>
      <c r="D553" s="202">
        <v>6</v>
      </c>
      <c r="E553" s="203" t="s">
        <v>13</v>
      </c>
      <c r="F553" s="204"/>
      <c r="G553" s="205"/>
      <c r="H553" s="205"/>
      <c r="I553" s="205"/>
      <c r="J553" s="205"/>
      <c r="K553" s="205"/>
      <c r="L553" s="205"/>
      <c r="M553" s="205"/>
    </row>
    <row r="554" spans="1:13" ht="37.5" customHeight="1">
      <c r="A554" s="134"/>
      <c r="B554" s="133"/>
      <c r="C554" s="117"/>
      <c r="D554" s="117"/>
      <c r="E554" s="119" t="s">
        <v>613</v>
      </c>
      <c r="F554" s="129"/>
      <c r="G554" s="130"/>
      <c r="H554" s="130"/>
      <c r="I554" s="130"/>
      <c r="J554" s="130"/>
      <c r="K554" s="130"/>
      <c r="L554" s="130"/>
      <c r="M554" s="130"/>
    </row>
    <row r="555" spans="1:13" ht="14.25" hidden="1">
      <c r="A555" s="134"/>
      <c r="B555" s="133"/>
      <c r="C555" s="117"/>
      <c r="D555" s="117"/>
      <c r="E555" s="119" t="s">
        <v>614</v>
      </c>
      <c r="F555" s="129"/>
      <c r="G555" s="130"/>
      <c r="H555" s="130"/>
      <c r="I555" s="130"/>
      <c r="J555" s="130"/>
      <c r="K555" s="130"/>
      <c r="L555" s="130"/>
      <c r="M555" s="130"/>
    </row>
    <row r="556" spans="1:13" ht="14.25" hidden="1">
      <c r="A556" s="134"/>
      <c r="B556" s="133"/>
      <c r="C556" s="117"/>
      <c r="D556" s="117"/>
      <c r="E556" s="119" t="s">
        <v>614</v>
      </c>
      <c r="F556" s="129"/>
      <c r="G556" s="130"/>
      <c r="H556" s="130"/>
      <c r="I556" s="130"/>
      <c r="J556" s="130"/>
      <c r="K556" s="130"/>
      <c r="L556" s="130"/>
      <c r="M556" s="130"/>
    </row>
    <row r="557" spans="1:13" s="206" customFormat="1" ht="38.25">
      <c r="A557" s="200">
        <v>2827</v>
      </c>
      <c r="B557" s="201" t="s">
        <v>8</v>
      </c>
      <c r="C557" s="202">
        <v>2</v>
      </c>
      <c r="D557" s="202">
        <v>7</v>
      </c>
      <c r="E557" s="203" t="s">
        <v>14</v>
      </c>
      <c r="F557" s="204"/>
      <c r="G557" s="205">
        <f>G559+G561+G562+G563</f>
        <v>13200</v>
      </c>
      <c r="H557" s="205">
        <f>H559+H561</f>
        <v>6200</v>
      </c>
      <c r="I557" s="205">
        <f>I562+I563</f>
        <v>7000</v>
      </c>
      <c r="J557" s="205">
        <f>J559+J561+J563</f>
        <v>3300</v>
      </c>
      <c r="K557" s="205">
        <f>K559+K561+K563</f>
        <v>6900</v>
      </c>
      <c r="L557" s="205">
        <f>L559+L561+L563</f>
        <v>13200</v>
      </c>
      <c r="M557" s="205">
        <f>M559+M561+M563</f>
        <v>13200</v>
      </c>
    </row>
    <row r="558" spans="1:13" ht="38.25">
      <c r="A558" s="134"/>
      <c r="B558" s="133"/>
      <c r="C558" s="117"/>
      <c r="D558" s="117"/>
      <c r="E558" s="119" t="s">
        <v>613</v>
      </c>
      <c r="F558" s="129"/>
      <c r="G558" s="130"/>
      <c r="H558" s="130"/>
      <c r="I558" s="130"/>
      <c r="J558" s="130"/>
      <c r="K558" s="130"/>
      <c r="L558" s="130"/>
      <c r="M558" s="130"/>
    </row>
    <row r="559" spans="1:13" ht="14.25">
      <c r="A559" s="134"/>
      <c r="B559" s="133"/>
      <c r="C559" s="117"/>
      <c r="D559" s="117"/>
      <c r="E559" s="119" t="s">
        <v>642</v>
      </c>
      <c r="F559" s="129">
        <v>4251</v>
      </c>
      <c r="G559" s="130">
        <v>5000</v>
      </c>
      <c r="H559" s="130">
        <f>G559</f>
        <v>5000</v>
      </c>
      <c r="I559" s="130"/>
      <c r="J559" s="130">
        <f>G559/4</f>
        <v>1250</v>
      </c>
      <c r="K559" s="130">
        <v>2750</v>
      </c>
      <c r="L559" s="130">
        <f>J559*4</f>
        <v>5000</v>
      </c>
      <c r="M559" s="130">
        <f>J559*4</f>
        <v>5000</v>
      </c>
    </row>
    <row r="560" spans="1:13" ht="14.25" hidden="1">
      <c r="A560" s="134"/>
      <c r="B560" s="133"/>
      <c r="C560" s="117"/>
      <c r="D560" s="117"/>
      <c r="E560" s="119"/>
      <c r="F560" s="129"/>
      <c r="G560" s="130"/>
      <c r="H560" s="130">
        <f>G560</f>
        <v>0</v>
      </c>
      <c r="I560" s="130"/>
      <c r="J560" s="130"/>
      <c r="K560" s="130"/>
      <c r="L560" s="130"/>
      <c r="M560" s="130"/>
    </row>
    <row r="561" spans="1:13" ht="14.25">
      <c r="A561" s="134"/>
      <c r="B561" s="133"/>
      <c r="C561" s="117"/>
      <c r="D561" s="117"/>
      <c r="E561" s="119" t="s">
        <v>607</v>
      </c>
      <c r="F561" s="129">
        <v>4269</v>
      </c>
      <c r="G561" s="130">
        <v>1200</v>
      </c>
      <c r="H561" s="130">
        <f>G561</f>
        <v>1200</v>
      </c>
      <c r="I561" s="130"/>
      <c r="J561" s="130">
        <f>H561/4</f>
        <v>300</v>
      </c>
      <c r="K561" s="130">
        <f>J561*3</f>
        <v>900</v>
      </c>
      <c r="L561" s="130">
        <f>J561*4</f>
        <v>1200</v>
      </c>
      <c r="M561" s="130">
        <f>J561*4</f>
        <v>1200</v>
      </c>
    </row>
    <row r="562" spans="1:13" ht="14.25" hidden="1">
      <c r="A562" s="134"/>
      <c r="B562" s="133"/>
      <c r="C562" s="117"/>
      <c r="D562" s="117"/>
      <c r="E562" s="119" t="s">
        <v>658</v>
      </c>
      <c r="F562" s="129">
        <v>5112</v>
      </c>
      <c r="G562" s="130"/>
      <c r="H562" s="130"/>
      <c r="I562" s="130"/>
      <c r="J562" s="130"/>
      <c r="K562" s="130"/>
      <c r="L562" s="130"/>
      <c r="M562" s="130"/>
    </row>
    <row r="563" spans="1:13" ht="18.75" customHeight="1">
      <c r="A563" s="134"/>
      <c r="B563" s="133"/>
      <c r="C563" s="117"/>
      <c r="D563" s="141"/>
      <c r="E563" s="119" t="s">
        <v>659</v>
      </c>
      <c r="F563" s="129">
        <v>5112</v>
      </c>
      <c r="G563" s="130">
        <v>7000</v>
      </c>
      <c r="H563" s="130"/>
      <c r="I563" s="130">
        <f>G563</f>
        <v>7000</v>
      </c>
      <c r="J563" s="130">
        <f>I563/4</f>
        <v>1750</v>
      </c>
      <c r="K563" s="130">
        <v>3250</v>
      </c>
      <c r="L563" s="130">
        <f>J563*4</f>
        <v>7000</v>
      </c>
      <c r="M563" s="130">
        <f>J563*4</f>
        <v>7000</v>
      </c>
    </row>
    <row r="564" spans="1:13" ht="25.5" hidden="1">
      <c r="A564" s="134"/>
      <c r="B564" s="133"/>
      <c r="C564" s="117"/>
      <c r="D564" s="117"/>
      <c r="E564" s="119" t="s">
        <v>628</v>
      </c>
      <c r="F564" s="129">
        <v>5113</v>
      </c>
      <c r="G564" s="130"/>
      <c r="H564" s="130"/>
      <c r="I564" s="130"/>
      <c r="J564" s="130"/>
      <c r="K564" s="130"/>
      <c r="L564" s="130"/>
      <c r="M564" s="130"/>
    </row>
    <row r="565" spans="1:13" ht="14.25" hidden="1">
      <c r="A565" s="134">
        <v>2830</v>
      </c>
      <c r="B565" s="133" t="s">
        <v>8</v>
      </c>
      <c r="C565" s="117">
        <v>3</v>
      </c>
      <c r="D565" s="117">
        <v>0</v>
      </c>
      <c r="E565" s="125"/>
      <c r="F565" s="129"/>
      <c r="G565" s="130"/>
      <c r="H565" s="130"/>
      <c r="I565" s="130"/>
      <c r="J565" s="130"/>
      <c r="K565" s="130"/>
      <c r="L565" s="130"/>
      <c r="M565" s="130"/>
    </row>
    <row r="566" spans="1:13" s="206" customFormat="1" ht="38.25">
      <c r="A566" s="200">
        <v>2830</v>
      </c>
      <c r="B566" s="201" t="s">
        <v>8</v>
      </c>
      <c r="C566" s="202">
        <v>3</v>
      </c>
      <c r="D566" s="202">
        <v>0</v>
      </c>
      <c r="E566" s="203" t="s">
        <v>311</v>
      </c>
      <c r="F566" s="204"/>
      <c r="G566" s="205"/>
      <c r="H566" s="205"/>
      <c r="I566" s="205"/>
      <c r="J566" s="205"/>
      <c r="K566" s="205"/>
      <c r="L566" s="205"/>
      <c r="M566" s="205"/>
    </row>
    <row r="567" spans="1:13" ht="14.25">
      <c r="A567" s="134">
        <v>2831</v>
      </c>
      <c r="B567" s="133" t="s">
        <v>8</v>
      </c>
      <c r="C567" s="117">
        <v>3</v>
      </c>
      <c r="D567" s="117">
        <v>1</v>
      </c>
      <c r="E567" s="119" t="s">
        <v>510</v>
      </c>
      <c r="F567" s="129"/>
      <c r="G567" s="130"/>
      <c r="H567" s="130"/>
      <c r="I567" s="130"/>
      <c r="J567" s="130"/>
      <c r="K567" s="130"/>
      <c r="L567" s="130"/>
      <c r="M567" s="130"/>
    </row>
    <row r="568" spans="1:13" ht="14.25">
      <c r="A568" s="134"/>
      <c r="B568" s="133"/>
      <c r="C568" s="117"/>
      <c r="D568" s="117"/>
      <c r="E568" s="119" t="s">
        <v>46</v>
      </c>
      <c r="F568" s="129"/>
      <c r="G568" s="130"/>
      <c r="H568" s="130"/>
      <c r="I568" s="130"/>
      <c r="J568" s="130"/>
      <c r="K568" s="130"/>
      <c r="L568" s="130"/>
      <c r="M568" s="130"/>
    </row>
    <row r="569" spans="1:13" ht="38.25">
      <c r="A569" s="134"/>
      <c r="B569" s="133"/>
      <c r="C569" s="117"/>
      <c r="D569" s="117"/>
      <c r="E569" s="119" t="s">
        <v>613</v>
      </c>
      <c r="F569" s="129"/>
      <c r="G569" s="130"/>
      <c r="H569" s="130"/>
      <c r="I569" s="130"/>
      <c r="J569" s="130"/>
      <c r="K569" s="130"/>
      <c r="L569" s="130"/>
      <c r="M569" s="130"/>
    </row>
    <row r="570" spans="1:13" ht="14.25">
      <c r="A570" s="134"/>
      <c r="B570" s="133"/>
      <c r="C570" s="117"/>
      <c r="D570" s="117"/>
      <c r="E570" s="119" t="s">
        <v>614</v>
      </c>
      <c r="F570" s="129"/>
      <c r="G570" s="130"/>
      <c r="H570" s="130"/>
      <c r="I570" s="130"/>
      <c r="J570" s="130"/>
      <c r="K570" s="130"/>
      <c r="L570" s="130"/>
      <c r="M570" s="130"/>
    </row>
    <row r="571" spans="1:13" ht="14.25">
      <c r="A571" s="134">
        <v>2832</v>
      </c>
      <c r="B571" s="133" t="s">
        <v>8</v>
      </c>
      <c r="C571" s="117">
        <v>3</v>
      </c>
      <c r="D571" s="117">
        <v>2</v>
      </c>
      <c r="E571" s="119" t="s">
        <v>614</v>
      </c>
      <c r="F571" s="129"/>
      <c r="G571" s="130"/>
      <c r="H571" s="130"/>
      <c r="I571" s="130"/>
      <c r="J571" s="130"/>
      <c r="K571" s="130"/>
      <c r="L571" s="130"/>
      <c r="M571" s="130"/>
    </row>
    <row r="572" spans="1:13" ht="14.25">
      <c r="A572" s="134"/>
      <c r="B572" s="133"/>
      <c r="C572" s="117"/>
      <c r="D572" s="117"/>
      <c r="E572" s="119" t="s">
        <v>51</v>
      </c>
      <c r="F572" s="129"/>
      <c r="G572" s="130"/>
      <c r="H572" s="130"/>
      <c r="I572" s="130"/>
      <c r="J572" s="130"/>
      <c r="K572" s="130"/>
      <c r="L572" s="130"/>
      <c r="M572" s="130"/>
    </row>
    <row r="573" spans="1:13" ht="38.25">
      <c r="A573" s="134"/>
      <c r="B573" s="133"/>
      <c r="C573" s="117"/>
      <c r="D573" s="117"/>
      <c r="E573" s="119" t="s">
        <v>613</v>
      </c>
      <c r="F573" s="129"/>
      <c r="G573" s="130"/>
      <c r="H573" s="130"/>
      <c r="I573" s="130"/>
      <c r="J573" s="130"/>
      <c r="K573" s="130"/>
      <c r="L573" s="130"/>
      <c r="M573" s="130"/>
    </row>
    <row r="574" spans="1:13" ht="13.5" customHeight="1">
      <c r="A574" s="134"/>
      <c r="B574" s="133"/>
      <c r="C574" s="117"/>
      <c r="D574" s="117"/>
      <c r="E574" s="119" t="s">
        <v>614</v>
      </c>
      <c r="F574" s="129"/>
      <c r="G574" s="130"/>
      <c r="H574" s="130"/>
      <c r="I574" s="130"/>
      <c r="J574" s="130"/>
      <c r="K574" s="130"/>
      <c r="L574" s="130"/>
      <c r="M574" s="130"/>
    </row>
    <row r="575" spans="1:13" ht="14.25" hidden="1">
      <c r="A575" s="134">
        <v>2833</v>
      </c>
      <c r="B575" s="133" t="s">
        <v>8</v>
      </c>
      <c r="C575" s="117">
        <v>3</v>
      </c>
      <c r="D575" s="117">
        <v>3</v>
      </c>
      <c r="E575" s="119" t="s">
        <v>614</v>
      </c>
      <c r="F575" s="129"/>
      <c r="G575" s="130"/>
      <c r="H575" s="130"/>
      <c r="I575" s="130"/>
      <c r="J575" s="130"/>
      <c r="K575" s="130"/>
      <c r="L575" s="130"/>
      <c r="M575" s="130"/>
    </row>
    <row r="576" spans="1:13" ht="14.25">
      <c r="A576" s="134">
        <v>2833</v>
      </c>
      <c r="B576" s="133" t="s">
        <v>8</v>
      </c>
      <c r="C576" s="117">
        <v>3</v>
      </c>
      <c r="D576" s="117">
        <v>3</v>
      </c>
      <c r="E576" s="119" t="s">
        <v>52</v>
      </c>
      <c r="F576" s="129"/>
      <c r="G576" s="130"/>
      <c r="H576" s="130"/>
      <c r="I576" s="130"/>
      <c r="J576" s="130"/>
      <c r="K576" s="130"/>
      <c r="L576" s="130"/>
      <c r="M576" s="130"/>
    </row>
    <row r="577" spans="1:13" ht="38.25">
      <c r="A577" s="134"/>
      <c r="B577" s="133"/>
      <c r="C577" s="117"/>
      <c r="D577" s="117"/>
      <c r="E577" s="119" t="s">
        <v>613</v>
      </c>
      <c r="F577" s="129"/>
      <c r="G577" s="130"/>
      <c r="H577" s="130"/>
      <c r="I577" s="130"/>
      <c r="J577" s="130"/>
      <c r="K577" s="130"/>
      <c r="L577" s="130"/>
      <c r="M577" s="130"/>
    </row>
    <row r="578" spans="1:13" ht="13.5" customHeight="1">
      <c r="A578" s="134"/>
      <c r="B578" s="133"/>
      <c r="C578" s="117"/>
      <c r="D578" s="117"/>
      <c r="E578" s="119" t="s">
        <v>614</v>
      </c>
      <c r="F578" s="129"/>
      <c r="G578" s="130"/>
      <c r="H578" s="130"/>
      <c r="I578" s="130"/>
      <c r="J578" s="130"/>
      <c r="K578" s="130"/>
      <c r="L578" s="130"/>
      <c r="M578" s="130"/>
    </row>
    <row r="579" spans="1:13" ht="12.75" customHeight="1" hidden="1">
      <c r="A579" s="134">
        <v>2840</v>
      </c>
      <c r="B579" s="133" t="s">
        <v>8</v>
      </c>
      <c r="C579" s="117">
        <v>4</v>
      </c>
      <c r="D579" s="117">
        <v>0</v>
      </c>
      <c r="E579" s="119" t="s">
        <v>614</v>
      </c>
      <c r="F579" s="129"/>
      <c r="G579" s="130">
        <f>G581+G585</f>
        <v>20000</v>
      </c>
      <c r="H579" s="130">
        <f>H585</f>
        <v>20000</v>
      </c>
      <c r="I579" s="130"/>
      <c r="J579" s="130"/>
      <c r="K579" s="130"/>
      <c r="L579" s="130"/>
      <c r="M579" s="130"/>
    </row>
    <row r="580" spans="1:13" s="206" customFormat="1" ht="25.5">
      <c r="A580" s="200">
        <v>2840</v>
      </c>
      <c r="B580" s="201" t="s">
        <v>8</v>
      </c>
      <c r="C580" s="202">
        <v>4</v>
      </c>
      <c r="D580" s="202">
        <v>0</v>
      </c>
      <c r="E580" s="203" t="s">
        <v>53</v>
      </c>
      <c r="F580" s="204"/>
      <c r="G580" s="205">
        <f>G585</f>
        <v>20000</v>
      </c>
      <c r="H580" s="205">
        <f>H585</f>
        <v>20000</v>
      </c>
      <c r="I580" s="205"/>
      <c r="J580" s="205">
        <f>J581+J586+J590</f>
        <v>6500</v>
      </c>
      <c r="K580" s="205">
        <f>K581+K586+K590</f>
        <v>8500</v>
      </c>
      <c r="L580" s="205">
        <f>L581+L586+L590</f>
        <v>15000</v>
      </c>
      <c r="M580" s="205">
        <f>M581+M586+M590</f>
        <v>20000</v>
      </c>
    </row>
    <row r="581" spans="1:13" s="206" customFormat="1" ht="14.25">
      <c r="A581" s="200">
        <v>2841</v>
      </c>
      <c r="B581" s="201" t="s">
        <v>8</v>
      </c>
      <c r="C581" s="202">
        <v>4</v>
      </c>
      <c r="D581" s="202">
        <v>1</v>
      </c>
      <c r="E581" s="203" t="s">
        <v>510</v>
      </c>
      <c r="F581" s="204"/>
      <c r="G581" s="205"/>
      <c r="H581" s="205"/>
      <c r="I581" s="205"/>
      <c r="J581" s="205"/>
      <c r="K581" s="205"/>
      <c r="L581" s="205"/>
      <c r="M581" s="205"/>
    </row>
    <row r="582" spans="1:13" ht="14.25">
      <c r="A582" s="134"/>
      <c r="B582" s="133"/>
      <c r="C582" s="117"/>
      <c r="D582" s="117"/>
      <c r="E582" s="119" t="s">
        <v>54</v>
      </c>
      <c r="F582" s="129"/>
      <c r="G582" s="130"/>
      <c r="H582" s="130"/>
      <c r="I582" s="130"/>
      <c r="J582" s="130"/>
      <c r="K582" s="130"/>
      <c r="L582" s="130"/>
      <c r="M582" s="130"/>
    </row>
    <row r="583" spans="1:13" ht="38.25">
      <c r="A583" s="134"/>
      <c r="B583" s="133"/>
      <c r="C583" s="117"/>
      <c r="D583" s="117"/>
      <c r="E583" s="119" t="s">
        <v>613</v>
      </c>
      <c r="F583" s="129"/>
      <c r="G583" s="130"/>
      <c r="H583" s="130"/>
      <c r="I583" s="130"/>
      <c r="J583" s="130"/>
      <c r="K583" s="130"/>
      <c r="L583" s="130"/>
      <c r="M583" s="130"/>
    </row>
    <row r="584" spans="1:13" ht="12.75" customHeight="1">
      <c r="A584" s="134"/>
      <c r="B584" s="133"/>
      <c r="C584" s="117"/>
      <c r="D584" s="117"/>
      <c r="E584" s="119" t="s">
        <v>614</v>
      </c>
      <c r="F584" s="129"/>
      <c r="G584" s="130"/>
      <c r="H584" s="130"/>
      <c r="I584" s="130"/>
      <c r="J584" s="130"/>
      <c r="K584" s="130"/>
      <c r="L584" s="130"/>
      <c r="M584" s="130"/>
    </row>
    <row r="585" spans="1:13" ht="5.25" customHeight="1" hidden="1">
      <c r="A585" s="134">
        <v>2842</v>
      </c>
      <c r="B585" s="133" t="s">
        <v>8</v>
      </c>
      <c r="C585" s="117">
        <v>4</v>
      </c>
      <c r="D585" s="117">
        <v>2</v>
      </c>
      <c r="E585" s="119" t="s">
        <v>614</v>
      </c>
      <c r="F585" s="129"/>
      <c r="G585" s="130">
        <f>G587</f>
        <v>20000</v>
      </c>
      <c r="H585" s="130">
        <f>H587</f>
        <v>20000</v>
      </c>
      <c r="I585" s="130"/>
      <c r="J585" s="130"/>
      <c r="K585" s="130"/>
      <c r="L585" s="130"/>
      <c r="M585" s="130"/>
    </row>
    <row r="586" spans="1:13" s="206" customFormat="1" ht="38.25">
      <c r="A586" s="200">
        <v>2842</v>
      </c>
      <c r="B586" s="201" t="s">
        <v>8</v>
      </c>
      <c r="C586" s="202">
        <v>4</v>
      </c>
      <c r="D586" s="202">
        <v>2</v>
      </c>
      <c r="E586" s="203" t="s">
        <v>55</v>
      </c>
      <c r="F586" s="204"/>
      <c r="G586" s="205">
        <f>G587</f>
        <v>20000</v>
      </c>
      <c r="H586" s="205">
        <f>H587</f>
        <v>20000</v>
      </c>
      <c r="I586" s="205"/>
      <c r="J586" s="205">
        <f>J587</f>
        <v>6500</v>
      </c>
      <c r="K586" s="205">
        <f>K587</f>
        <v>8500</v>
      </c>
      <c r="L586" s="205">
        <f>L587</f>
        <v>15000</v>
      </c>
      <c r="M586" s="205">
        <f>M587</f>
        <v>20000</v>
      </c>
    </row>
    <row r="587" spans="1:13" ht="38.25">
      <c r="A587" s="134"/>
      <c r="B587" s="133"/>
      <c r="C587" s="117"/>
      <c r="D587" s="117"/>
      <c r="E587" s="118" t="s">
        <v>660</v>
      </c>
      <c r="F587" s="129">
        <v>4819</v>
      </c>
      <c r="G587" s="130">
        <v>20000</v>
      </c>
      <c r="H587" s="130">
        <f>G587</f>
        <v>20000</v>
      </c>
      <c r="I587" s="130"/>
      <c r="J587" s="130">
        <v>6500</v>
      </c>
      <c r="K587" s="130">
        <v>8500</v>
      </c>
      <c r="L587" s="130">
        <v>15000</v>
      </c>
      <c r="M587" s="130">
        <v>20000</v>
      </c>
    </row>
    <row r="588" spans="1:13" ht="14.25">
      <c r="A588" s="134"/>
      <c r="B588" s="133"/>
      <c r="C588" s="117"/>
      <c r="D588" s="117"/>
      <c r="E588" s="118"/>
      <c r="F588" s="129"/>
      <c r="G588" s="130"/>
      <c r="H588" s="130"/>
      <c r="I588" s="130"/>
      <c r="J588" s="130"/>
      <c r="K588" s="130"/>
      <c r="L588" s="130"/>
      <c r="M588" s="130"/>
    </row>
    <row r="589" spans="1:13" ht="14.25">
      <c r="A589" s="134"/>
      <c r="B589" s="133"/>
      <c r="C589" s="117"/>
      <c r="D589" s="117"/>
      <c r="E589" s="119" t="s">
        <v>614</v>
      </c>
      <c r="F589" s="129"/>
      <c r="G589" s="130"/>
      <c r="H589" s="130"/>
      <c r="I589" s="130"/>
      <c r="J589" s="130"/>
      <c r="K589" s="130"/>
      <c r="L589" s="130"/>
      <c r="M589" s="130"/>
    </row>
    <row r="590" spans="1:13" s="206" customFormat="1" ht="14.25">
      <c r="A590" s="200">
        <v>2843</v>
      </c>
      <c r="B590" s="201" t="s">
        <v>8</v>
      </c>
      <c r="C590" s="202">
        <v>4</v>
      </c>
      <c r="D590" s="202">
        <v>3</v>
      </c>
      <c r="E590" s="203" t="s">
        <v>614</v>
      </c>
      <c r="F590" s="204"/>
      <c r="G590" s="205"/>
      <c r="H590" s="205"/>
      <c r="I590" s="205"/>
      <c r="J590" s="205"/>
      <c r="K590" s="205"/>
      <c r="L590" s="205"/>
      <c r="M590" s="205"/>
    </row>
    <row r="591" spans="1:13" ht="25.5">
      <c r="A591" s="134"/>
      <c r="B591" s="133"/>
      <c r="C591" s="117"/>
      <c r="D591" s="117"/>
      <c r="E591" s="119" t="s">
        <v>53</v>
      </c>
      <c r="F591" s="129"/>
      <c r="G591" s="130"/>
      <c r="H591" s="130"/>
      <c r="I591" s="130"/>
      <c r="J591" s="130"/>
      <c r="K591" s="130"/>
      <c r="L591" s="130"/>
      <c r="M591" s="130"/>
    </row>
    <row r="592" spans="1:13" ht="38.25">
      <c r="A592" s="134"/>
      <c r="B592" s="133"/>
      <c r="C592" s="117"/>
      <c r="D592" s="117"/>
      <c r="E592" s="119" t="s">
        <v>613</v>
      </c>
      <c r="F592" s="129"/>
      <c r="G592" s="130"/>
      <c r="H592" s="130"/>
      <c r="I592" s="130"/>
      <c r="J592" s="130"/>
      <c r="K592" s="130"/>
      <c r="L592" s="130"/>
      <c r="M592" s="130"/>
    </row>
    <row r="593" spans="1:13" ht="14.25">
      <c r="A593" s="134"/>
      <c r="B593" s="133"/>
      <c r="C593" s="117"/>
      <c r="D593" s="117"/>
      <c r="E593" s="119" t="s">
        <v>614</v>
      </c>
      <c r="F593" s="129"/>
      <c r="G593" s="130"/>
      <c r="H593" s="130"/>
      <c r="I593" s="130"/>
      <c r="J593" s="130"/>
      <c r="K593" s="130"/>
      <c r="L593" s="130"/>
      <c r="M593" s="130"/>
    </row>
    <row r="594" spans="1:13" s="206" customFormat="1" ht="14.25">
      <c r="A594" s="200">
        <v>2850</v>
      </c>
      <c r="B594" s="201" t="s">
        <v>8</v>
      </c>
      <c r="C594" s="202">
        <v>5</v>
      </c>
      <c r="D594" s="202">
        <v>0</v>
      </c>
      <c r="E594" s="203" t="s">
        <v>614</v>
      </c>
      <c r="F594" s="204"/>
      <c r="G594" s="205"/>
      <c r="H594" s="205"/>
      <c r="I594" s="205"/>
      <c r="J594" s="205"/>
      <c r="K594" s="205"/>
      <c r="L594" s="205"/>
      <c r="M594" s="205"/>
    </row>
    <row r="595" spans="1:13" ht="38.25">
      <c r="A595" s="134"/>
      <c r="B595" s="133"/>
      <c r="C595" s="117"/>
      <c r="D595" s="117"/>
      <c r="E595" s="126" t="s">
        <v>312</v>
      </c>
      <c r="F595" s="129"/>
      <c r="G595" s="130"/>
      <c r="H595" s="130"/>
      <c r="I595" s="130"/>
      <c r="J595" s="130"/>
      <c r="K595" s="130"/>
      <c r="L595" s="130"/>
      <c r="M595" s="130"/>
    </row>
    <row r="596" spans="1:13" ht="14.25">
      <c r="A596" s="134">
        <v>2851</v>
      </c>
      <c r="B596" s="133" t="s">
        <v>8</v>
      </c>
      <c r="C596" s="117">
        <v>5</v>
      </c>
      <c r="D596" s="117">
        <v>1</v>
      </c>
      <c r="E596" s="119" t="s">
        <v>510</v>
      </c>
      <c r="F596" s="129"/>
      <c r="G596" s="130"/>
      <c r="H596" s="130"/>
      <c r="I596" s="130"/>
      <c r="J596" s="130"/>
      <c r="K596" s="130"/>
      <c r="L596" s="130"/>
      <c r="M596" s="130"/>
    </row>
    <row r="597" spans="1:13" ht="38.25">
      <c r="A597" s="134"/>
      <c r="B597" s="133"/>
      <c r="C597" s="117"/>
      <c r="D597" s="117"/>
      <c r="E597" s="126" t="s">
        <v>312</v>
      </c>
      <c r="F597" s="129"/>
      <c r="G597" s="130"/>
      <c r="H597" s="130"/>
      <c r="I597" s="130"/>
      <c r="J597" s="130"/>
      <c r="K597" s="130"/>
      <c r="L597" s="130"/>
      <c r="M597" s="130"/>
    </row>
    <row r="598" spans="1:13" ht="38.25">
      <c r="A598" s="134"/>
      <c r="B598" s="133"/>
      <c r="C598" s="117"/>
      <c r="D598" s="117"/>
      <c r="E598" s="119" t="s">
        <v>613</v>
      </c>
      <c r="F598" s="129"/>
      <c r="G598" s="130"/>
      <c r="H598" s="130"/>
      <c r="I598" s="130"/>
      <c r="J598" s="130"/>
      <c r="K598" s="130"/>
      <c r="L598" s="130"/>
      <c r="M598" s="130"/>
    </row>
    <row r="599" spans="1:13" ht="13.5" customHeight="1">
      <c r="A599" s="134"/>
      <c r="B599" s="133"/>
      <c r="C599" s="117"/>
      <c r="D599" s="117"/>
      <c r="E599" s="119" t="s">
        <v>614</v>
      </c>
      <c r="F599" s="129"/>
      <c r="G599" s="130"/>
      <c r="H599" s="130"/>
      <c r="I599" s="130"/>
      <c r="J599" s="130"/>
      <c r="K599" s="130"/>
      <c r="L599" s="130"/>
      <c r="M599" s="130"/>
    </row>
    <row r="600" spans="1:13" ht="14.25" hidden="1">
      <c r="A600" s="134">
        <v>2860</v>
      </c>
      <c r="B600" s="133" t="s">
        <v>8</v>
      </c>
      <c r="C600" s="117">
        <v>6</v>
      </c>
      <c r="D600" s="117">
        <v>0</v>
      </c>
      <c r="E600" s="119" t="s">
        <v>614</v>
      </c>
      <c r="F600" s="129"/>
      <c r="G600" s="130">
        <f>G602</f>
        <v>63530</v>
      </c>
      <c r="H600" s="130">
        <f>H602</f>
        <v>63530</v>
      </c>
      <c r="I600" s="130"/>
      <c r="J600" s="130"/>
      <c r="K600" s="130"/>
      <c r="L600" s="130"/>
      <c r="M600" s="130"/>
    </row>
    <row r="601" spans="1:13" s="206" customFormat="1" ht="25.5">
      <c r="A601" s="200">
        <v>2860</v>
      </c>
      <c r="B601" s="201" t="s">
        <v>8</v>
      </c>
      <c r="C601" s="202">
        <v>6</v>
      </c>
      <c r="D601" s="202">
        <v>0</v>
      </c>
      <c r="E601" s="207" t="s">
        <v>313</v>
      </c>
      <c r="F601" s="204"/>
      <c r="G601" s="205">
        <f>G602</f>
        <v>63530</v>
      </c>
      <c r="H601" s="205">
        <f>H602</f>
        <v>63530</v>
      </c>
      <c r="I601" s="205"/>
      <c r="J601" s="205">
        <f>J602</f>
        <v>14382.5</v>
      </c>
      <c r="K601" s="205">
        <f>K602</f>
        <v>33265</v>
      </c>
      <c r="L601" s="205">
        <f>L602</f>
        <v>47647.5</v>
      </c>
      <c r="M601" s="205">
        <f>M602</f>
        <v>63530</v>
      </c>
    </row>
    <row r="602" spans="1:13" ht="14.25">
      <c r="A602" s="134">
        <v>2861</v>
      </c>
      <c r="B602" s="133" t="s">
        <v>8</v>
      </c>
      <c r="C602" s="117">
        <v>6</v>
      </c>
      <c r="D602" s="117">
        <v>1</v>
      </c>
      <c r="E602" s="119" t="s">
        <v>510</v>
      </c>
      <c r="F602" s="129"/>
      <c r="G602" s="130">
        <f>G604+G605+G606+G608+G609</f>
        <v>63530</v>
      </c>
      <c r="H602" s="130">
        <f>H604+H605+H606+H608+H609</f>
        <v>63530</v>
      </c>
      <c r="I602" s="130"/>
      <c r="J602" s="130">
        <f>J604+J605+J606+J608+J609</f>
        <v>14382.5</v>
      </c>
      <c r="K602" s="130">
        <f>K604+K605+K606+K608+K609</f>
        <v>33265</v>
      </c>
      <c r="L602" s="130">
        <f>L604+L605+L606+L608+L609</f>
        <v>47647.5</v>
      </c>
      <c r="M602" s="130">
        <f>M604+M605+M606+M608+M609</f>
        <v>63530</v>
      </c>
    </row>
    <row r="603" spans="1:13" ht="25.5">
      <c r="A603" s="134"/>
      <c r="B603" s="133"/>
      <c r="C603" s="117"/>
      <c r="D603" s="117"/>
      <c r="E603" s="126" t="s">
        <v>313</v>
      </c>
      <c r="F603" s="129"/>
      <c r="G603" s="130"/>
      <c r="H603" s="130"/>
      <c r="I603" s="130"/>
      <c r="J603" s="130"/>
      <c r="K603" s="130"/>
      <c r="L603" s="130"/>
      <c r="M603" s="130"/>
    </row>
    <row r="604" spans="1:13" ht="38.25">
      <c r="A604" s="134"/>
      <c r="B604" s="133"/>
      <c r="C604" s="117"/>
      <c r="D604" s="117"/>
      <c r="E604" s="119" t="s">
        <v>613</v>
      </c>
      <c r="F604" s="129"/>
      <c r="G604" s="130"/>
      <c r="H604" s="130"/>
      <c r="I604" s="130"/>
      <c r="J604" s="130"/>
      <c r="K604" s="130"/>
      <c r="L604" s="130"/>
      <c r="M604" s="130"/>
    </row>
    <row r="605" spans="1:13" ht="14.25">
      <c r="A605" s="134"/>
      <c r="B605" s="133"/>
      <c r="C605" s="117"/>
      <c r="D605" s="117"/>
      <c r="E605" s="119" t="s">
        <v>661</v>
      </c>
      <c r="F605" s="129">
        <v>4861</v>
      </c>
      <c r="G605" s="130">
        <v>62530</v>
      </c>
      <c r="H605" s="130">
        <f>G605</f>
        <v>62530</v>
      </c>
      <c r="I605" s="130"/>
      <c r="J605" s="130">
        <v>14132.5</v>
      </c>
      <c r="K605" s="130">
        <v>32765</v>
      </c>
      <c r="L605" s="130">
        <v>46897.5</v>
      </c>
      <c r="M605" s="130">
        <v>62530</v>
      </c>
    </row>
    <row r="606" spans="1:13" ht="15" customHeight="1">
      <c r="A606" s="134"/>
      <c r="B606" s="133"/>
      <c r="C606" s="117"/>
      <c r="D606" s="117"/>
      <c r="E606" s="119"/>
      <c r="F606" s="129">
        <v>4727</v>
      </c>
      <c r="G606" s="130">
        <v>1000</v>
      </c>
      <c r="H606" s="130">
        <v>1000</v>
      </c>
      <c r="I606" s="130"/>
      <c r="J606" s="199">
        <v>250</v>
      </c>
      <c r="K606" s="130">
        <v>500</v>
      </c>
      <c r="L606" s="130">
        <v>750</v>
      </c>
      <c r="M606" s="130">
        <v>1000</v>
      </c>
    </row>
    <row r="607" spans="1:13" ht="25.5" hidden="1">
      <c r="A607" s="134"/>
      <c r="B607" s="133"/>
      <c r="C607" s="117"/>
      <c r="D607" s="117"/>
      <c r="E607" s="119" t="s">
        <v>662</v>
      </c>
      <c r="F607" s="129"/>
      <c r="G607" s="130"/>
      <c r="H607" s="130"/>
      <c r="I607" s="130"/>
      <c r="J607" s="130"/>
      <c r="K607" s="130"/>
      <c r="L607" s="130"/>
      <c r="M607" s="130"/>
    </row>
    <row r="608" spans="1:13" ht="14.25" hidden="1">
      <c r="A608" s="134"/>
      <c r="B608" s="133"/>
      <c r="C608" s="117"/>
      <c r="D608" s="117"/>
      <c r="E608" s="119" t="s">
        <v>652</v>
      </c>
      <c r="F608" s="129">
        <v>4729</v>
      </c>
      <c r="G608" s="130"/>
      <c r="H608" s="130"/>
      <c r="I608" s="130"/>
      <c r="J608" s="130"/>
      <c r="K608" s="130"/>
      <c r="L608" s="130"/>
      <c r="M608" s="130"/>
    </row>
    <row r="609" spans="1:13" ht="25.5" hidden="1">
      <c r="A609" s="134"/>
      <c r="B609" s="133"/>
      <c r="C609" s="117"/>
      <c r="D609" s="117"/>
      <c r="E609" s="119" t="s">
        <v>653</v>
      </c>
      <c r="F609" s="129">
        <v>4819</v>
      </c>
      <c r="G609" s="130"/>
      <c r="H609" s="130"/>
      <c r="I609" s="130"/>
      <c r="J609" s="130"/>
      <c r="K609" s="130"/>
      <c r="L609" s="130"/>
      <c r="M609" s="130"/>
    </row>
    <row r="610" spans="1:13" ht="21" customHeight="1" hidden="1">
      <c r="A610" s="134">
        <v>2900</v>
      </c>
      <c r="B610" s="133" t="s">
        <v>15</v>
      </c>
      <c r="C610" s="117">
        <v>0</v>
      </c>
      <c r="D610" s="117">
        <v>0</v>
      </c>
      <c r="E610" s="119"/>
      <c r="F610" s="129"/>
      <c r="G610" s="130">
        <f>G614+G623+G636+G646+G653+G663+G669+G675</f>
        <v>482799</v>
      </c>
      <c r="H610" s="130">
        <f>G610</f>
        <v>482799</v>
      </c>
      <c r="I610" s="130"/>
      <c r="J610" s="130">
        <f>J614+J623+J636+J646+J653+J663+J669+J675</f>
        <v>120699.8</v>
      </c>
      <c r="K610" s="130">
        <f>K614+K623+K636+K646+K653+K663+K669+K675</f>
        <v>212399.6</v>
      </c>
      <c r="L610" s="130">
        <f>L614+L623+L636+L646+L653+L663+L669+L675</f>
        <v>335099.39999999997</v>
      </c>
      <c r="M610" s="130">
        <f>M614+M623+M636+M646+M653+M663+M669+M675</f>
        <v>482799</v>
      </c>
    </row>
    <row r="611" spans="1:13" s="206" customFormat="1" ht="51">
      <c r="A611" s="200">
        <v>2900</v>
      </c>
      <c r="B611" s="201" t="s">
        <v>15</v>
      </c>
      <c r="C611" s="202">
        <v>0</v>
      </c>
      <c r="D611" s="202">
        <v>0</v>
      </c>
      <c r="E611" s="208" t="s">
        <v>663</v>
      </c>
      <c r="F611" s="204"/>
      <c r="G611" s="205">
        <f>G610</f>
        <v>482799</v>
      </c>
      <c r="H611" s="205">
        <f>H610</f>
        <v>482799</v>
      </c>
      <c r="I611" s="205"/>
      <c r="J611" s="205">
        <f>J610</f>
        <v>120699.8</v>
      </c>
      <c r="K611" s="205">
        <f>K610</f>
        <v>212399.6</v>
      </c>
      <c r="L611" s="205">
        <f>L610</f>
        <v>335099.39999999997</v>
      </c>
      <c r="M611" s="205">
        <f>M610</f>
        <v>482799</v>
      </c>
    </row>
    <row r="612" spans="1:13" s="206" customFormat="1" ht="14.25">
      <c r="A612" s="200"/>
      <c r="B612" s="201"/>
      <c r="C612" s="202"/>
      <c r="D612" s="202"/>
      <c r="E612" s="203" t="s">
        <v>509</v>
      </c>
      <c r="F612" s="204"/>
      <c r="G612" s="205"/>
      <c r="H612" s="205"/>
      <c r="I612" s="205"/>
      <c r="J612" s="205"/>
      <c r="K612" s="205"/>
      <c r="L612" s="205"/>
      <c r="M612" s="205"/>
    </row>
    <row r="613" spans="1:13" ht="25.5">
      <c r="A613" s="134">
        <v>2910</v>
      </c>
      <c r="B613" s="133" t="s">
        <v>15</v>
      </c>
      <c r="C613" s="117">
        <v>1</v>
      </c>
      <c r="D613" s="117">
        <v>0</v>
      </c>
      <c r="E613" s="119" t="s">
        <v>47</v>
      </c>
      <c r="F613" s="129"/>
      <c r="G613" s="130">
        <f>G616</f>
        <v>460978.6</v>
      </c>
      <c r="H613" s="130">
        <f aca="true" t="shared" si="21" ref="H613:M613">H616</f>
        <v>460978.6</v>
      </c>
      <c r="I613" s="130">
        <f t="shared" si="21"/>
        <v>0</v>
      </c>
      <c r="J613" s="130">
        <f t="shared" si="21"/>
        <v>115244.7</v>
      </c>
      <c r="K613" s="130">
        <f t="shared" si="21"/>
        <v>203489.4</v>
      </c>
      <c r="L613" s="130">
        <f t="shared" si="21"/>
        <v>318734.1</v>
      </c>
      <c r="M613" s="130">
        <f t="shared" si="21"/>
        <v>460978.6</v>
      </c>
    </row>
    <row r="614" spans="1:13" s="206" customFormat="1" ht="14.25">
      <c r="A614" s="200"/>
      <c r="B614" s="201"/>
      <c r="C614" s="202"/>
      <c r="D614" s="202"/>
      <c r="E614" s="203" t="s">
        <v>510</v>
      </c>
      <c r="F614" s="204"/>
      <c r="G614" s="205">
        <f>G616</f>
        <v>460978.6</v>
      </c>
      <c r="H614" s="205">
        <f>H616</f>
        <v>460978.6</v>
      </c>
      <c r="I614" s="205"/>
      <c r="J614" s="205">
        <f>J616</f>
        <v>115244.7</v>
      </c>
      <c r="K614" s="205">
        <f>K616</f>
        <v>203489.4</v>
      </c>
      <c r="L614" s="205">
        <f>L616</f>
        <v>318734.1</v>
      </c>
      <c r="M614" s="205">
        <f>M616</f>
        <v>460978.6</v>
      </c>
    </row>
    <row r="615" spans="1:13" ht="14.25">
      <c r="A615" s="134">
        <v>2911</v>
      </c>
      <c r="B615" s="133" t="s">
        <v>15</v>
      </c>
      <c r="C615" s="117">
        <v>1</v>
      </c>
      <c r="D615" s="117">
        <v>1</v>
      </c>
      <c r="E615" s="119" t="s">
        <v>364</v>
      </c>
      <c r="F615" s="129"/>
      <c r="G615" s="130"/>
      <c r="H615" s="130"/>
      <c r="I615" s="130"/>
      <c r="J615" s="130"/>
      <c r="K615" s="130"/>
      <c r="L615" s="130"/>
      <c r="M615" s="130"/>
    </row>
    <row r="616" spans="1:13" ht="25.5">
      <c r="A616" s="134"/>
      <c r="B616" s="133"/>
      <c r="C616" s="117"/>
      <c r="D616" s="117"/>
      <c r="E616" s="119" t="s">
        <v>657</v>
      </c>
      <c r="F616" s="129">
        <v>4511</v>
      </c>
      <c r="G616" s="130">
        <v>460978.6</v>
      </c>
      <c r="H616" s="130">
        <f>G616</f>
        <v>460978.6</v>
      </c>
      <c r="I616" s="130"/>
      <c r="J616" s="130">
        <v>115244.7</v>
      </c>
      <c r="K616" s="130">
        <f>J616*2-27000</f>
        <v>203489.4</v>
      </c>
      <c r="L616" s="130">
        <f>J616*3-27000</f>
        <v>318734.1</v>
      </c>
      <c r="M616" s="130">
        <f>H616</f>
        <v>460978.6</v>
      </c>
    </row>
    <row r="617" spans="1:13" ht="14.25">
      <c r="A617" s="134"/>
      <c r="B617" s="133"/>
      <c r="C617" s="117"/>
      <c r="D617" s="117"/>
      <c r="E617" s="119"/>
      <c r="F617" s="129"/>
      <c r="G617" s="130"/>
      <c r="H617" s="130"/>
      <c r="I617" s="130"/>
      <c r="J617" s="130"/>
      <c r="K617" s="130"/>
      <c r="L617" s="130"/>
      <c r="M617" s="130"/>
    </row>
    <row r="618" spans="1:13" ht="14.25">
      <c r="A618" s="134"/>
      <c r="B618" s="133"/>
      <c r="C618" s="117"/>
      <c r="D618" s="117"/>
      <c r="E618" s="119" t="s">
        <v>614</v>
      </c>
      <c r="F618" s="129"/>
      <c r="G618" s="130"/>
      <c r="H618" s="130"/>
      <c r="I618" s="130"/>
      <c r="J618" s="130"/>
      <c r="K618" s="130"/>
      <c r="L618" s="130"/>
      <c r="M618" s="130"/>
    </row>
    <row r="619" spans="1:13" s="212" customFormat="1" ht="14.25">
      <c r="A619" s="134">
        <v>2912</v>
      </c>
      <c r="B619" s="133" t="s">
        <v>15</v>
      </c>
      <c r="C619" s="117">
        <v>1</v>
      </c>
      <c r="D619" s="117">
        <v>2</v>
      </c>
      <c r="E619" s="119" t="s">
        <v>614</v>
      </c>
      <c r="F619" s="129"/>
      <c r="G619" s="130"/>
      <c r="H619" s="130"/>
      <c r="I619" s="130"/>
      <c r="J619" s="130"/>
      <c r="K619" s="130"/>
      <c r="L619" s="130"/>
      <c r="M619" s="130"/>
    </row>
    <row r="620" spans="1:13" ht="14.25">
      <c r="A620" s="134"/>
      <c r="B620" s="133"/>
      <c r="C620" s="117"/>
      <c r="D620" s="117"/>
      <c r="E620" s="119" t="s">
        <v>16</v>
      </c>
      <c r="F620" s="129"/>
      <c r="G620" s="130"/>
      <c r="H620" s="130"/>
      <c r="I620" s="130"/>
      <c r="J620" s="130"/>
      <c r="K620" s="130"/>
      <c r="L620" s="130"/>
      <c r="M620" s="130"/>
    </row>
    <row r="621" spans="1:13" ht="38.25">
      <c r="A621" s="134"/>
      <c r="B621" s="133"/>
      <c r="C621" s="117"/>
      <c r="D621" s="117"/>
      <c r="E621" s="119" t="s">
        <v>613</v>
      </c>
      <c r="F621" s="129"/>
      <c r="G621" s="130"/>
      <c r="H621" s="130"/>
      <c r="I621" s="130"/>
      <c r="J621" s="130"/>
      <c r="K621" s="130"/>
      <c r="L621" s="130"/>
      <c r="M621" s="130"/>
    </row>
    <row r="622" spans="1:13" ht="14.25">
      <c r="A622" s="134"/>
      <c r="B622" s="133"/>
      <c r="C622" s="117"/>
      <c r="D622" s="117"/>
      <c r="E622" s="119" t="s">
        <v>614</v>
      </c>
      <c r="F622" s="129"/>
      <c r="G622" s="130"/>
      <c r="H622" s="130"/>
      <c r="I622" s="130"/>
      <c r="J622" s="130"/>
      <c r="K622" s="130"/>
      <c r="L622" s="130"/>
      <c r="M622" s="130"/>
    </row>
    <row r="623" spans="1:13" s="206" customFormat="1" ht="14.25">
      <c r="A623" s="200">
        <v>2920</v>
      </c>
      <c r="B623" s="201" t="s">
        <v>15</v>
      </c>
      <c r="C623" s="202">
        <v>2</v>
      </c>
      <c r="D623" s="202">
        <v>0</v>
      </c>
      <c r="E623" s="203" t="s">
        <v>614</v>
      </c>
      <c r="F623" s="204"/>
      <c r="G623" s="205"/>
      <c r="H623" s="205"/>
      <c r="I623" s="205"/>
      <c r="J623" s="205"/>
      <c r="K623" s="205"/>
      <c r="L623" s="205"/>
      <c r="M623" s="205"/>
    </row>
    <row r="624" spans="1:13" ht="14.25">
      <c r="A624" s="134"/>
      <c r="B624" s="133"/>
      <c r="C624" s="117"/>
      <c r="D624" s="117"/>
      <c r="E624" s="119" t="s">
        <v>17</v>
      </c>
      <c r="F624" s="129"/>
      <c r="G624" s="130"/>
      <c r="H624" s="130"/>
      <c r="I624" s="130"/>
      <c r="J624" s="130"/>
      <c r="K624" s="130"/>
      <c r="L624" s="130"/>
      <c r="M624" s="130"/>
    </row>
    <row r="625" spans="1:13" ht="14.25">
      <c r="A625" s="134">
        <v>2921</v>
      </c>
      <c r="B625" s="133" t="s">
        <v>15</v>
      </c>
      <c r="C625" s="117">
        <v>2</v>
      </c>
      <c r="D625" s="117">
        <v>1</v>
      </c>
      <c r="E625" s="119" t="s">
        <v>510</v>
      </c>
      <c r="F625" s="129"/>
      <c r="G625" s="130"/>
      <c r="H625" s="130"/>
      <c r="I625" s="130"/>
      <c r="J625" s="130"/>
      <c r="K625" s="130"/>
      <c r="L625" s="130"/>
      <c r="M625" s="130"/>
    </row>
    <row r="626" spans="1:13" ht="14.25">
      <c r="A626" s="134"/>
      <c r="B626" s="133"/>
      <c r="C626" s="117"/>
      <c r="D626" s="117"/>
      <c r="E626" s="119" t="s">
        <v>18</v>
      </c>
      <c r="F626" s="129"/>
      <c r="G626" s="130"/>
      <c r="H626" s="130"/>
      <c r="I626" s="130"/>
      <c r="J626" s="130"/>
      <c r="K626" s="130"/>
      <c r="L626" s="130"/>
      <c r="M626" s="130"/>
    </row>
    <row r="627" spans="1:13" ht="14.25">
      <c r="A627" s="134"/>
      <c r="B627" s="133"/>
      <c r="C627" s="117"/>
      <c r="D627" s="117"/>
      <c r="E627" s="119" t="s">
        <v>652</v>
      </c>
      <c r="F627" s="129"/>
      <c r="G627" s="130"/>
      <c r="H627" s="130"/>
      <c r="I627" s="130"/>
      <c r="J627" s="130"/>
      <c r="K627" s="130"/>
      <c r="L627" s="130"/>
      <c r="M627" s="130"/>
    </row>
    <row r="628" spans="1:13" ht="0.75" customHeight="1">
      <c r="A628" s="134"/>
      <c r="B628" s="133"/>
      <c r="C628" s="117"/>
      <c r="D628" s="117"/>
      <c r="E628" s="119"/>
      <c r="F628" s="129"/>
      <c r="G628" s="130"/>
      <c r="H628" s="130"/>
      <c r="I628" s="130"/>
      <c r="J628" s="130"/>
      <c r="K628" s="130"/>
      <c r="L628" s="130"/>
      <c r="M628" s="130"/>
    </row>
    <row r="629" spans="1:13" ht="14.25">
      <c r="A629" s="134">
        <v>2922</v>
      </c>
      <c r="B629" s="133" t="s">
        <v>15</v>
      </c>
      <c r="C629" s="117">
        <v>2</v>
      </c>
      <c r="D629" s="117">
        <v>2</v>
      </c>
      <c r="E629" s="119" t="s">
        <v>614</v>
      </c>
      <c r="F629" s="129"/>
      <c r="G629" s="130"/>
      <c r="H629" s="130"/>
      <c r="I629" s="130"/>
      <c r="J629" s="130"/>
      <c r="K629" s="130"/>
      <c r="L629" s="130"/>
      <c r="M629" s="130"/>
    </row>
    <row r="630" spans="1:13" ht="14.25">
      <c r="A630" s="134"/>
      <c r="B630" s="133"/>
      <c r="C630" s="117"/>
      <c r="D630" s="117"/>
      <c r="E630" s="119" t="s">
        <v>19</v>
      </c>
      <c r="F630" s="129"/>
      <c r="G630" s="130"/>
      <c r="H630" s="130"/>
      <c r="I630" s="130"/>
      <c r="J630" s="130"/>
      <c r="K630" s="130"/>
      <c r="L630" s="130"/>
      <c r="M630" s="130"/>
    </row>
    <row r="631" spans="1:13" ht="38.25">
      <c r="A631" s="134"/>
      <c r="B631" s="133"/>
      <c r="C631" s="117"/>
      <c r="D631" s="117"/>
      <c r="E631" s="119" t="s">
        <v>613</v>
      </c>
      <c r="F631" s="129"/>
      <c r="G631" s="130"/>
      <c r="H631" s="130"/>
      <c r="I631" s="130"/>
      <c r="J631" s="130"/>
      <c r="K631" s="130"/>
      <c r="L631" s="130"/>
      <c r="M631" s="130"/>
    </row>
    <row r="632" spans="1:13" ht="14.25">
      <c r="A632" s="134"/>
      <c r="B632" s="133"/>
      <c r="C632" s="117"/>
      <c r="D632" s="117"/>
      <c r="E632" s="123"/>
      <c r="F632" s="129"/>
      <c r="G632" s="130"/>
      <c r="H632" s="130"/>
      <c r="I632" s="130"/>
      <c r="J632" s="130"/>
      <c r="K632" s="130"/>
      <c r="L632" s="130"/>
      <c r="M632" s="130"/>
    </row>
    <row r="633" spans="1:13" ht="14.25">
      <c r="A633" s="134"/>
      <c r="B633" s="133"/>
      <c r="C633" s="117"/>
      <c r="D633" s="117"/>
      <c r="E633" s="119" t="s">
        <v>614</v>
      </c>
      <c r="F633" s="129"/>
      <c r="G633" s="130"/>
      <c r="H633" s="130"/>
      <c r="I633" s="130"/>
      <c r="J633" s="130"/>
      <c r="K633" s="130"/>
      <c r="L633" s="130"/>
      <c r="M633" s="130"/>
    </row>
    <row r="634" spans="1:13" s="206" customFormat="1" ht="14.25">
      <c r="A634" s="200">
        <v>2930</v>
      </c>
      <c r="B634" s="201" t="s">
        <v>15</v>
      </c>
      <c r="C634" s="202">
        <v>3</v>
      </c>
      <c r="D634" s="202">
        <v>0</v>
      </c>
      <c r="E634" s="203" t="s">
        <v>614</v>
      </c>
      <c r="F634" s="204"/>
      <c r="G634" s="205"/>
      <c r="H634" s="205"/>
      <c r="I634" s="205"/>
      <c r="J634" s="205"/>
      <c r="K634" s="205"/>
      <c r="L634" s="205"/>
      <c r="M634" s="205"/>
    </row>
    <row r="635" spans="1:13" ht="38.25">
      <c r="A635" s="134"/>
      <c r="B635" s="133"/>
      <c r="C635" s="117"/>
      <c r="D635" s="117"/>
      <c r="E635" s="119" t="s">
        <v>20</v>
      </c>
      <c r="F635" s="129"/>
      <c r="G635" s="130"/>
      <c r="H635" s="130"/>
      <c r="I635" s="130"/>
      <c r="J635" s="130"/>
      <c r="K635" s="130"/>
      <c r="L635" s="130"/>
      <c r="M635" s="130"/>
    </row>
    <row r="636" spans="1:13" ht="14.25">
      <c r="A636" s="134">
        <v>2931</v>
      </c>
      <c r="B636" s="133" t="s">
        <v>15</v>
      </c>
      <c r="C636" s="117">
        <v>3</v>
      </c>
      <c r="D636" s="117">
        <v>1</v>
      </c>
      <c r="E636" s="119" t="s">
        <v>510</v>
      </c>
      <c r="F636" s="129"/>
      <c r="G636" s="130"/>
      <c r="H636" s="130"/>
      <c r="I636" s="130"/>
      <c r="J636" s="130"/>
      <c r="K636" s="130"/>
      <c r="L636" s="130"/>
      <c r="M636" s="130"/>
    </row>
    <row r="637" spans="1:13" ht="25.5">
      <c r="A637" s="134"/>
      <c r="B637" s="133"/>
      <c r="C637" s="117"/>
      <c r="D637" s="117"/>
      <c r="E637" s="119" t="s">
        <v>21</v>
      </c>
      <c r="F637" s="129"/>
      <c r="G637" s="130"/>
      <c r="H637" s="130"/>
      <c r="I637" s="130"/>
      <c r="J637" s="130"/>
      <c r="K637" s="130"/>
      <c r="L637" s="130"/>
      <c r="M637" s="130"/>
    </row>
    <row r="638" spans="1:13" ht="38.25">
      <c r="A638" s="134"/>
      <c r="B638" s="133"/>
      <c r="C638" s="117"/>
      <c r="D638" s="117"/>
      <c r="E638" s="119" t="s">
        <v>613</v>
      </c>
      <c r="F638" s="129"/>
      <c r="G638" s="130"/>
      <c r="H638" s="130"/>
      <c r="I638" s="130"/>
      <c r="J638" s="130"/>
      <c r="K638" s="130"/>
      <c r="L638" s="130"/>
      <c r="M638" s="130"/>
    </row>
    <row r="639" spans="1:13" ht="14.25">
      <c r="A639" s="134"/>
      <c r="B639" s="133"/>
      <c r="C639" s="117"/>
      <c r="D639" s="117"/>
      <c r="E639" s="119" t="s">
        <v>614</v>
      </c>
      <c r="F639" s="129"/>
      <c r="G639" s="130"/>
      <c r="H639" s="130"/>
      <c r="I639" s="130"/>
      <c r="J639" s="130"/>
      <c r="K639" s="130"/>
      <c r="L639" s="130"/>
      <c r="M639" s="130"/>
    </row>
    <row r="640" spans="1:13" ht="14.25">
      <c r="A640" s="134">
        <v>2932</v>
      </c>
      <c r="B640" s="133" t="s">
        <v>15</v>
      </c>
      <c r="C640" s="117">
        <v>3</v>
      </c>
      <c r="D640" s="117">
        <v>2</v>
      </c>
      <c r="E640" s="119" t="s">
        <v>614</v>
      </c>
      <c r="F640" s="129"/>
      <c r="G640" s="130"/>
      <c r="H640" s="130"/>
      <c r="I640" s="130"/>
      <c r="J640" s="130"/>
      <c r="K640" s="130"/>
      <c r="L640" s="130"/>
      <c r="M640" s="130"/>
    </row>
    <row r="641" spans="1:13" ht="14.25">
      <c r="A641" s="134"/>
      <c r="B641" s="133"/>
      <c r="C641" s="117"/>
      <c r="D641" s="117"/>
      <c r="E641" s="119" t="s">
        <v>22</v>
      </c>
      <c r="F641" s="129"/>
      <c r="G641" s="130"/>
      <c r="H641" s="130"/>
      <c r="I641" s="130"/>
      <c r="J641" s="130"/>
      <c r="K641" s="130"/>
      <c r="L641" s="130"/>
      <c r="M641" s="130"/>
    </row>
    <row r="642" spans="1:13" ht="38.25">
      <c r="A642" s="134"/>
      <c r="B642" s="133"/>
      <c r="C642" s="117"/>
      <c r="D642" s="117"/>
      <c r="E642" s="119" t="s">
        <v>613</v>
      </c>
      <c r="F642" s="129"/>
      <c r="G642" s="130"/>
      <c r="H642" s="130"/>
      <c r="I642" s="130"/>
      <c r="J642" s="130"/>
      <c r="K642" s="130"/>
      <c r="L642" s="130"/>
      <c r="M642" s="130"/>
    </row>
    <row r="643" spans="1:13" ht="14.25">
      <c r="A643" s="134"/>
      <c r="B643" s="133"/>
      <c r="C643" s="117"/>
      <c r="D643" s="117"/>
      <c r="E643" s="119" t="s">
        <v>614</v>
      </c>
      <c r="F643" s="129"/>
      <c r="G643" s="130"/>
      <c r="H643" s="130"/>
      <c r="I643" s="130"/>
      <c r="J643" s="130"/>
      <c r="K643" s="130"/>
      <c r="L643" s="130"/>
      <c r="M643" s="130"/>
    </row>
    <row r="644" spans="1:13" s="206" customFormat="1" ht="14.25">
      <c r="A644" s="200">
        <v>2940</v>
      </c>
      <c r="B644" s="201" t="s">
        <v>15</v>
      </c>
      <c r="C644" s="202">
        <v>4</v>
      </c>
      <c r="D644" s="202">
        <v>0</v>
      </c>
      <c r="E644" s="203" t="s">
        <v>614</v>
      </c>
      <c r="F644" s="204"/>
      <c r="G644" s="205"/>
      <c r="H644" s="205"/>
      <c r="I644" s="205"/>
      <c r="J644" s="205"/>
      <c r="K644" s="205"/>
      <c r="L644" s="205"/>
      <c r="M644" s="205"/>
    </row>
    <row r="645" spans="1:13" ht="14.25">
      <c r="A645" s="134"/>
      <c r="B645" s="133"/>
      <c r="C645" s="117"/>
      <c r="D645" s="117"/>
      <c r="E645" s="119" t="s">
        <v>365</v>
      </c>
      <c r="F645" s="129"/>
      <c r="G645" s="130"/>
      <c r="H645" s="130"/>
      <c r="I645" s="130"/>
      <c r="J645" s="130"/>
      <c r="K645" s="130"/>
      <c r="L645" s="130"/>
      <c r="M645" s="130"/>
    </row>
    <row r="646" spans="1:13" ht="14.25">
      <c r="A646" s="134">
        <v>2941</v>
      </c>
      <c r="B646" s="133" t="s">
        <v>15</v>
      </c>
      <c r="C646" s="117">
        <v>4</v>
      </c>
      <c r="D646" s="117">
        <v>1</v>
      </c>
      <c r="E646" s="119" t="s">
        <v>510</v>
      </c>
      <c r="F646" s="129"/>
      <c r="G646" s="130"/>
      <c r="H646" s="130"/>
      <c r="I646" s="130"/>
      <c r="J646" s="130"/>
      <c r="K646" s="130"/>
      <c r="L646" s="130"/>
      <c r="M646" s="130"/>
    </row>
    <row r="647" spans="1:13" ht="14.25">
      <c r="A647" s="134"/>
      <c r="B647" s="133"/>
      <c r="C647" s="117"/>
      <c r="D647" s="117"/>
      <c r="E647" s="119" t="s">
        <v>23</v>
      </c>
      <c r="F647" s="129"/>
      <c r="G647" s="130"/>
      <c r="H647" s="130"/>
      <c r="I647" s="130"/>
      <c r="J647" s="130"/>
      <c r="K647" s="130"/>
      <c r="L647" s="130"/>
      <c r="M647" s="130"/>
    </row>
    <row r="648" spans="1:13" ht="38.25">
      <c r="A648" s="134"/>
      <c r="B648" s="133"/>
      <c r="C648" s="117"/>
      <c r="D648" s="117"/>
      <c r="E648" s="119" t="s">
        <v>613</v>
      </c>
      <c r="F648" s="129"/>
      <c r="G648" s="130"/>
      <c r="H648" s="130"/>
      <c r="I648" s="130"/>
      <c r="J648" s="130"/>
      <c r="K648" s="130"/>
      <c r="L648" s="130"/>
      <c r="M648" s="130"/>
    </row>
    <row r="649" spans="1:13" ht="14.25">
      <c r="A649" s="134"/>
      <c r="B649" s="133"/>
      <c r="C649" s="117"/>
      <c r="D649" s="117"/>
      <c r="E649" s="119" t="s">
        <v>614</v>
      </c>
      <c r="F649" s="129"/>
      <c r="G649" s="130"/>
      <c r="H649" s="130"/>
      <c r="I649" s="130"/>
      <c r="J649" s="130"/>
      <c r="K649" s="130"/>
      <c r="L649" s="130"/>
      <c r="M649" s="130"/>
    </row>
    <row r="650" spans="1:13" ht="14.25">
      <c r="A650" s="134">
        <v>2942</v>
      </c>
      <c r="B650" s="133" t="s">
        <v>15</v>
      </c>
      <c r="C650" s="117">
        <v>4</v>
      </c>
      <c r="D650" s="117">
        <v>2</v>
      </c>
      <c r="E650" s="119" t="s">
        <v>24</v>
      </c>
      <c r="F650" s="129"/>
      <c r="G650" s="130"/>
      <c r="H650" s="130"/>
      <c r="I650" s="130"/>
      <c r="J650" s="130"/>
      <c r="K650" s="130"/>
      <c r="L650" s="130"/>
      <c r="M650" s="130"/>
    </row>
    <row r="651" spans="1:13" ht="38.25">
      <c r="A651" s="134"/>
      <c r="B651" s="133"/>
      <c r="C651" s="117"/>
      <c r="D651" s="117"/>
      <c r="E651" s="119" t="s">
        <v>613</v>
      </c>
      <c r="F651" s="129"/>
      <c r="G651" s="130"/>
      <c r="H651" s="130"/>
      <c r="I651" s="130"/>
      <c r="J651" s="130"/>
      <c r="K651" s="130"/>
      <c r="L651" s="130"/>
      <c r="M651" s="130"/>
    </row>
    <row r="652" spans="1:13" ht="14.25">
      <c r="A652" s="134"/>
      <c r="B652" s="133"/>
      <c r="C652" s="117"/>
      <c r="D652" s="117"/>
      <c r="E652" s="119" t="s">
        <v>614</v>
      </c>
      <c r="F652" s="129"/>
      <c r="G652" s="130"/>
      <c r="H652" s="130"/>
      <c r="I652" s="130"/>
      <c r="J652" s="130"/>
      <c r="K652" s="130"/>
      <c r="L652" s="130"/>
      <c r="M652" s="130"/>
    </row>
    <row r="653" spans="1:13" s="206" customFormat="1" ht="25.5">
      <c r="A653" s="200">
        <v>2950</v>
      </c>
      <c r="B653" s="201" t="s">
        <v>15</v>
      </c>
      <c r="C653" s="202">
        <v>5</v>
      </c>
      <c r="D653" s="202">
        <v>0</v>
      </c>
      <c r="E653" s="119" t="s">
        <v>367</v>
      </c>
      <c r="F653" s="204"/>
      <c r="G653" s="205"/>
      <c r="H653" s="205"/>
      <c r="I653" s="205"/>
      <c r="J653" s="205"/>
      <c r="K653" s="205"/>
      <c r="L653" s="205"/>
      <c r="M653" s="205"/>
    </row>
    <row r="654" spans="1:13" ht="14.25">
      <c r="A654" s="134"/>
      <c r="B654" s="133"/>
      <c r="C654" s="117"/>
      <c r="D654" s="117"/>
      <c r="E654" s="119" t="s">
        <v>510</v>
      </c>
      <c r="F654" s="129"/>
      <c r="G654" s="130"/>
      <c r="H654" s="130"/>
      <c r="I654" s="130"/>
      <c r="J654" s="130"/>
      <c r="K654" s="130"/>
      <c r="L654" s="130"/>
      <c r="M654" s="130"/>
    </row>
    <row r="655" spans="1:13" ht="14.25">
      <c r="A655" s="134">
        <v>2951</v>
      </c>
      <c r="B655" s="133" t="s">
        <v>15</v>
      </c>
      <c r="C655" s="117">
        <v>5</v>
      </c>
      <c r="D655" s="117">
        <v>1</v>
      </c>
      <c r="E655" s="119" t="s">
        <v>25</v>
      </c>
      <c r="F655" s="129"/>
      <c r="G655" s="130"/>
      <c r="H655" s="130"/>
      <c r="I655" s="130"/>
      <c r="J655" s="130"/>
      <c r="K655" s="130"/>
      <c r="L655" s="130"/>
      <c r="M655" s="130"/>
    </row>
    <row r="656" spans="1:13" ht="38.25">
      <c r="A656" s="134"/>
      <c r="B656" s="133"/>
      <c r="C656" s="117"/>
      <c r="D656" s="117"/>
      <c r="E656" s="119" t="s">
        <v>613</v>
      </c>
      <c r="F656" s="129"/>
      <c r="G656" s="130"/>
      <c r="H656" s="130"/>
      <c r="I656" s="130"/>
      <c r="J656" s="130"/>
      <c r="K656" s="130"/>
      <c r="L656" s="130"/>
      <c r="M656" s="130"/>
    </row>
    <row r="657" spans="1:13" ht="14.25">
      <c r="A657" s="134"/>
      <c r="B657" s="133"/>
      <c r="C657" s="117"/>
      <c r="D657" s="117"/>
      <c r="E657" s="123"/>
      <c r="F657" s="129"/>
      <c r="G657" s="130"/>
      <c r="H657" s="130"/>
      <c r="I657" s="130"/>
      <c r="J657" s="130"/>
      <c r="K657" s="130"/>
      <c r="L657" s="130"/>
      <c r="M657" s="130"/>
    </row>
    <row r="658" spans="1:13" ht="14.25">
      <c r="A658" s="134"/>
      <c r="B658" s="133"/>
      <c r="C658" s="117"/>
      <c r="D658" s="117"/>
      <c r="E658" s="119" t="s">
        <v>614</v>
      </c>
      <c r="F658" s="129"/>
      <c r="G658" s="130"/>
      <c r="H658" s="130"/>
      <c r="I658" s="130"/>
      <c r="J658" s="130"/>
      <c r="K658" s="130"/>
      <c r="L658" s="130"/>
      <c r="M658" s="130"/>
    </row>
    <row r="659" spans="1:13" ht="14.25">
      <c r="A659" s="134">
        <v>2952</v>
      </c>
      <c r="B659" s="133" t="s">
        <v>15</v>
      </c>
      <c r="C659" s="117">
        <v>5</v>
      </c>
      <c r="D659" s="117">
        <v>2</v>
      </c>
      <c r="E659" s="119" t="s">
        <v>614</v>
      </c>
      <c r="F659" s="129"/>
      <c r="G659" s="130"/>
      <c r="H659" s="130"/>
      <c r="I659" s="130"/>
      <c r="J659" s="130"/>
      <c r="K659" s="130"/>
      <c r="L659" s="130"/>
      <c r="M659" s="130"/>
    </row>
    <row r="660" spans="1:13" ht="14.25">
      <c r="A660" s="134"/>
      <c r="B660" s="133"/>
      <c r="C660" s="117"/>
      <c r="D660" s="117"/>
      <c r="E660" s="119" t="s">
        <v>26</v>
      </c>
      <c r="F660" s="129"/>
      <c r="G660" s="130"/>
      <c r="H660" s="130"/>
      <c r="I660" s="130"/>
      <c r="J660" s="130"/>
      <c r="K660" s="130"/>
      <c r="L660" s="130"/>
      <c r="M660" s="130"/>
    </row>
    <row r="661" spans="1:13" ht="38.25">
      <c r="A661" s="134"/>
      <c r="B661" s="133"/>
      <c r="C661" s="117"/>
      <c r="D661" s="117"/>
      <c r="E661" s="119" t="s">
        <v>613</v>
      </c>
      <c r="F661" s="129"/>
      <c r="G661" s="130"/>
      <c r="H661" s="130"/>
      <c r="I661" s="130"/>
      <c r="J661" s="130"/>
      <c r="K661" s="130"/>
      <c r="L661" s="130"/>
      <c r="M661" s="130"/>
    </row>
    <row r="662" spans="1:13" ht="14.25">
      <c r="A662" s="134"/>
      <c r="B662" s="133"/>
      <c r="C662" s="117"/>
      <c r="D662" s="117"/>
      <c r="E662" s="119" t="s">
        <v>614</v>
      </c>
      <c r="F662" s="129"/>
      <c r="G662" s="130"/>
      <c r="H662" s="130"/>
      <c r="I662" s="130"/>
      <c r="J662" s="130"/>
      <c r="K662" s="130"/>
      <c r="L662" s="130"/>
      <c r="M662" s="130"/>
    </row>
    <row r="663" spans="1:13" s="206" customFormat="1" ht="14.25">
      <c r="A663" s="200">
        <v>2960</v>
      </c>
      <c r="B663" s="201" t="s">
        <v>15</v>
      </c>
      <c r="C663" s="202">
        <v>6</v>
      </c>
      <c r="D663" s="202">
        <v>0</v>
      </c>
      <c r="E663" s="203" t="s">
        <v>614</v>
      </c>
      <c r="F663" s="204"/>
      <c r="G663" s="205">
        <f>G666</f>
        <v>21820.4</v>
      </c>
      <c r="H663" s="205">
        <f aca="true" t="shared" si="22" ref="H663:M663">H666</f>
        <v>21820.4</v>
      </c>
      <c r="I663" s="205"/>
      <c r="J663" s="205">
        <f t="shared" si="22"/>
        <v>5455.1</v>
      </c>
      <c r="K663" s="205">
        <f t="shared" si="22"/>
        <v>8910.2</v>
      </c>
      <c r="L663" s="205">
        <f t="shared" si="22"/>
        <v>16365.300000000001</v>
      </c>
      <c r="M663" s="205">
        <f t="shared" si="22"/>
        <v>21820.4</v>
      </c>
    </row>
    <row r="664" spans="1:13" ht="25.5">
      <c r="A664" s="134"/>
      <c r="B664" s="133"/>
      <c r="C664" s="117"/>
      <c r="D664" s="117"/>
      <c r="E664" s="119" t="s">
        <v>366</v>
      </c>
      <c r="F664" s="129"/>
      <c r="G664" s="130"/>
      <c r="H664" s="130"/>
      <c r="I664" s="130"/>
      <c r="J664" s="130"/>
      <c r="K664" s="130"/>
      <c r="L664" s="130"/>
      <c r="M664" s="130"/>
    </row>
    <row r="665" spans="1:15" ht="14.25">
      <c r="A665" s="134">
        <v>2961</v>
      </c>
      <c r="B665" s="133" t="s">
        <v>15</v>
      </c>
      <c r="C665" s="117">
        <v>6</v>
      </c>
      <c r="D665" s="117">
        <v>1</v>
      </c>
      <c r="E665" s="119" t="s">
        <v>510</v>
      </c>
      <c r="F665" s="129"/>
      <c r="G665" s="130"/>
      <c r="H665" s="130"/>
      <c r="I665" s="130"/>
      <c r="J665" s="130"/>
      <c r="K665" s="130"/>
      <c r="L665" s="130"/>
      <c r="M665" s="130"/>
      <c r="O665" s="195"/>
    </row>
    <row r="666" spans="1:13" ht="25.5">
      <c r="A666" s="134"/>
      <c r="B666" s="133"/>
      <c r="C666" s="117"/>
      <c r="D666" s="117"/>
      <c r="E666" s="119" t="s">
        <v>366</v>
      </c>
      <c r="F666" s="129">
        <v>4819</v>
      </c>
      <c r="G666" s="130">
        <v>21820.4</v>
      </c>
      <c r="H666" s="130">
        <f>G666</f>
        <v>21820.4</v>
      </c>
      <c r="I666" s="130"/>
      <c r="J666" s="130">
        <f>H666/4</f>
        <v>5455.1</v>
      </c>
      <c r="K666" s="130">
        <v>8910.2</v>
      </c>
      <c r="L666" s="130">
        <f>J666*3</f>
        <v>16365.300000000001</v>
      </c>
      <c r="M666" s="130">
        <f>J666*4</f>
        <v>21820.4</v>
      </c>
    </row>
    <row r="667" spans="1:13" ht="0.75" customHeight="1">
      <c r="A667" s="134"/>
      <c r="B667" s="133"/>
      <c r="C667" s="117"/>
      <c r="D667" s="117"/>
      <c r="E667" s="119" t="s">
        <v>613</v>
      </c>
      <c r="F667" s="129"/>
      <c r="G667" s="130"/>
      <c r="H667" s="130"/>
      <c r="I667" s="130"/>
      <c r="J667" s="130"/>
      <c r="K667" s="130"/>
      <c r="L667" s="130"/>
      <c r="M667" s="130"/>
    </row>
    <row r="668" spans="1:13" ht="2.25" customHeight="1" hidden="1">
      <c r="A668" s="134"/>
      <c r="B668" s="133"/>
      <c r="C668" s="117"/>
      <c r="D668" s="117"/>
      <c r="E668" s="119" t="s">
        <v>664</v>
      </c>
      <c r="F668" s="129">
        <v>4819</v>
      </c>
      <c r="G668" s="130"/>
      <c r="H668" s="130"/>
      <c r="I668" s="130"/>
      <c r="J668" s="130"/>
      <c r="K668" s="130"/>
      <c r="L668" s="130"/>
      <c r="M668" s="130"/>
    </row>
    <row r="669" spans="1:13" s="206" customFormat="1" ht="14.25">
      <c r="A669" s="200">
        <v>2970</v>
      </c>
      <c r="B669" s="201" t="s">
        <v>15</v>
      </c>
      <c r="C669" s="202">
        <v>7</v>
      </c>
      <c r="D669" s="202">
        <v>0</v>
      </c>
      <c r="E669" s="203" t="s">
        <v>614</v>
      </c>
      <c r="F669" s="204"/>
      <c r="G669" s="205"/>
      <c r="H669" s="205"/>
      <c r="I669" s="205"/>
      <c r="J669" s="205"/>
      <c r="K669" s="205"/>
      <c r="L669" s="205"/>
      <c r="M669" s="205"/>
    </row>
    <row r="670" spans="1:13" ht="25.5">
      <c r="A670" s="134"/>
      <c r="B670" s="133"/>
      <c r="C670" s="117"/>
      <c r="D670" s="117"/>
      <c r="E670" s="119" t="s">
        <v>367</v>
      </c>
      <c r="F670" s="129"/>
      <c r="G670" s="130"/>
      <c r="H670" s="130"/>
      <c r="I670" s="130"/>
      <c r="J670" s="130"/>
      <c r="K670" s="130"/>
      <c r="L670" s="130"/>
      <c r="M670" s="130"/>
    </row>
    <row r="671" spans="1:13" ht="14.25">
      <c r="A671" s="134"/>
      <c r="B671" s="133"/>
      <c r="C671" s="117"/>
      <c r="D671" s="117"/>
      <c r="E671" s="119" t="s">
        <v>510</v>
      </c>
      <c r="F671" s="129"/>
      <c r="G671" s="130"/>
      <c r="H671" s="130"/>
      <c r="I671" s="130"/>
      <c r="J671" s="130"/>
      <c r="K671" s="130"/>
      <c r="L671" s="130"/>
      <c r="M671" s="130"/>
    </row>
    <row r="672" spans="1:13" ht="25.5">
      <c r="A672" s="134">
        <v>2971</v>
      </c>
      <c r="B672" s="133" t="s">
        <v>15</v>
      </c>
      <c r="C672" s="117">
        <v>7</v>
      </c>
      <c r="D672" s="117">
        <v>1</v>
      </c>
      <c r="E672" s="119" t="s">
        <v>367</v>
      </c>
      <c r="F672" s="129"/>
      <c r="G672" s="130"/>
      <c r="H672" s="130"/>
      <c r="I672" s="130"/>
      <c r="J672" s="130"/>
      <c r="K672" s="130"/>
      <c r="L672" s="130"/>
      <c r="M672" s="130"/>
    </row>
    <row r="673" spans="1:13" ht="38.25">
      <c r="A673" s="134"/>
      <c r="B673" s="133"/>
      <c r="C673" s="117"/>
      <c r="D673" s="117"/>
      <c r="E673" s="119" t="s">
        <v>613</v>
      </c>
      <c r="F673" s="129"/>
      <c r="G673" s="130"/>
      <c r="H673" s="130"/>
      <c r="I673" s="130"/>
      <c r="J673" s="130"/>
      <c r="K673" s="130"/>
      <c r="L673" s="130"/>
      <c r="M673" s="130"/>
    </row>
    <row r="674" spans="1:13" ht="14.25">
      <c r="A674" s="134"/>
      <c r="B674" s="133"/>
      <c r="C674" s="117"/>
      <c r="D674" s="117"/>
      <c r="E674" s="119" t="s">
        <v>614</v>
      </c>
      <c r="F674" s="129"/>
      <c r="G674" s="130"/>
      <c r="H674" s="130"/>
      <c r="I674" s="130"/>
      <c r="J674" s="130"/>
      <c r="K674" s="130"/>
      <c r="L674" s="130"/>
      <c r="M674" s="130"/>
    </row>
    <row r="675" spans="1:13" s="206" customFormat="1" ht="14.25">
      <c r="A675" s="200">
        <v>2980</v>
      </c>
      <c r="B675" s="201" t="s">
        <v>15</v>
      </c>
      <c r="C675" s="202">
        <v>8</v>
      </c>
      <c r="D675" s="202">
        <v>0</v>
      </c>
      <c r="E675" s="119" t="s">
        <v>368</v>
      </c>
      <c r="F675" s="204"/>
      <c r="G675" s="205"/>
      <c r="H675" s="205"/>
      <c r="I675" s="205"/>
      <c r="J675" s="205"/>
      <c r="K675" s="205"/>
      <c r="L675" s="205"/>
      <c r="M675" s="205"/>
    </row>
    <row r="676" spans="1:13" ht="14.25">
      <c r="A676" s="134"/>
      <c r="B676" s="133"/>
      <c r="C676" s="117"/>
      <c r="D676" s="117"/>
      <c r="E676" s="119" t="s">
        <v>510</v>
      </c>
      <c r="F676" s="129"/>
      <c r="G676" s="130"/>
      <c r="H676" s="130"/>
      <c r="I676" s="130"/>
      <c r="J676" s="130"/>
      <c r="K676" s="130"/>
      <c r="L676" s="130"/>
      <c r="M676" s="130"/>
    </row>
    <row r="677" spans="1:13" ht="14.25">
      <c r="A677" s="134">
        <v>2981</v>
      </c>
      <c r="B677" s="133" t="s">
        <v>15</v>
      </c>
      <c r="C677" s="117">
        <v>8</v>
      </c>
      <c r="D677" s="117">
        <v>1</v>
      </c>
      <c r="E677" s="119" t="s">
        <v>368</v>
      </c>
      <c r="F677" s="129"/>
      <c r="G677" s="130"/>
      <c r="H677" s="130"/>
      <c r="I677" s="130"/>
      <c r="J677" s="130"/>
      <c r="K677" s="130"/>
      <c r="L677" s="130"/>
      <c r="M677" s="130"/>
    </row>
    <row r="678" spans="1:13" ht="38.25">
      <c r="A678" s="134"/>
      <c r="B678" s="133"/>
      <c r="C678" s="117"/>
      <c r="D678" s="117"/>
      <c r="E678" s="119" t="s">
        <v>613</v>
      </c>
      <c r="F678" s="129"/>
      <c r="G678" s="130"/>
      <c r="H678" s="130"/>
      <c r="I678" s="130"/>
      <c r="J678" s="130"/>
      <c r="K678" s="130"/>
      <c r="L678" s="130"/>
      <c r="M678" s="130"/>
    </row>
    <row r="679" spans="1:13" ht="14.25">
      <c r="A679" s="134"/>
      <c r="B679" s="133"/>
      <c r="C679" s="117"/>
      <c r="D679" s="117"/>
      <c r="E679" s="119" t="s">
        <v>614</v>
      </c>
      <c r="F679" s="129"/>
      <c r="G679" s="130"/>
      <c r="H679" s="130"/>
      <c r="I679" s="130"/>
      <c r="J679" s="130"/>
      <c r="K679" s="130"/>
      <c r="L679" s="130"/>
      <c r="M679" s="130"/>
    </row>
    <row r="680" spans="1:13" s="206" customFormat="1" ht="51">
      <c r="A680" s="200">
        <v>3000</v>
      </c>
      <c r="B680" s="201" t="s">
        <v>28</v>
      </c>
      <c r="C680" s="202">
        <v>0</v>
      </c>
      <c r="D680" s="202">
        <v>0</v>
      </c>
      <c r="E680" s="118" t="s">
        <v>665</v>
      </c>
      <c r="F680" s="204"/>
      <c r="G680" s="205">
        <f>G681+G690+G695+G699+G705+G710+G716+G728</f>
        <v>131476.4</v>
      </c>
      <c r="H680" s="205">
        <f>H681+H690+H695+H699+H705+H710+H716+H724+H728</f>
        <v>131476.4</v>
      </c>
      <c r="I680" s="205"/>
      <c r="J680" s="205">
        <f>J681+J690+J695+J699+J705+J710+J716+J728</f>
        <v>39296.8</v>
      </c>
      <c r="K680" s="205">
        <f>K681+K690+K695+K699+K705+K710+K716+K728</f>
        <v>65593.6</v>
      </c>
      <c r="L680" s="205">
        <f>L681+L690+L695+L699+L705+L710+L716+L728</f>
        <v>100890.40000000001</v>
      </c>
      <c r="M680" s="205">
        <f>M681+M690+M695+M699+M705+M710+M716+M728</f>
        <v>131476.4</v>
      </c>
    </row>
    <row r="681" spans="1:13" s="206" customFormat="1" ht="14.25">
      <c r="A681" s="200"/>
      <c r="B681" s="201"/>
      <c r="C681" s="202"/>
      <c r="D681" s="202"/>
      <c r="E681" s="203" t="s">
        <v>509</v>
      </c>
      <c r="F681" s="204"/>
      <c r="G681" s="205"/>
      <c r="H681" s="205"/>
      <c r="I681" s="205"/>
      <c r="J681" s="205"/>
      <c r="K681" s="205"/>
      <c r="L681" s="205"/>
      <c r="M681" s="205"/>
    </row>
    <row r="682" spans="1:13" ht="14.25">
      <c r="A682" s="134">
        <v>3010</v>
      </c>
      <c r="B682" s="133" t="s">
        <v>28</v>
      </c>
      <c r="C682" s="117">
        <v>1</v>
      </c>
      <c r="D682" s="117">
        <v>0</v>
      </c>
      <c r="E682" s="119" t="s">
        <v>27</v>
      </c>
      <c r="F682" s="129"/>
      <c r="G682" s="130"/>
      <c r="H682" s="130"/>
      <c r="I682" s="130"/>
      <c r="J682" s="130"/>
      <c r="K682" s="130"/>
      <c r="L682" s="130"/>
      <c r="M682" s="130"/>
    </row>
    <row r="683" spans="1:13" ht="14.25">
      <c r="A683" s="134"/>
      <c r="B683" s="133"/>
      <c r="C683" s="117"/>
      <c r="D683" s="117"/>
      <c r="E683" s="119" t="s">
        <v>510</v>
      </c>
      <c r="F683" s="129"/>
      <c r="G683" s="130"/>
      <c r="H683" s="130"/>
      <c r="I683" s="130"/>
      <c r="J683" s="130"/>
      <c r="K683" s="130"/>
      <c r="L683" s="130"/>
      <c r="M683" s="130"/>
    </row>
    <row r="684" spans="1:13" ht="14.25">
      <c r="A684" s="134">
        <v>3011</v>
      </c>
      <c r="B684" s="133" t="s">
        <v>28</v>
      </c>
      <c r="C684" s="117">
        <v>1</v>
      </c>
      <c r="D684" s="117">
        <v>1</v>
      </c>
      <c r="E684" s="119" t="s">
        <v>369</v>
      </c>
      <c r="F684" s="129"/>
      <c r="G684" s="130"/>
      <c r="H684" s="130"/>
      <c r="I684" s="130"/>
      <c r="J684" s="130"/>
      <c r="K684" s="130"/>
      <c r="L684" s="130"/>
      <c r="M684" s="130"/>
    </row>
    <row r="685" spans="1:13" ht="38.25">
      <c r="A685" s="134"/>
      <c r="B685" s="133"/>
      <c r="C685" s="117"/>
      <c r="D685" s="117"/>
      <c r="E685" s="119" t="s">
        <v>613</v>
      </c>
      <c r="F685" s="129"/>
      <c r="G685" s="130"/>
      <c r="H685" s="130"/>
      <c r="I685" s="130"/>
      <c r="J685" s="130"/>
      <c r="K685" s="130"/>
      <c r="L685" s="130"/>
      <c r="M685" s="130"/>
    </row>
    <row r="686" spans="1:13" ht="14.25">
      <c r="A686" s="134">
        <v>3012</v>
      </c>
      <c r="B686" s="133"/>
      <c r="C686" s="117"/>
      <c r="D686" s="117"/>
      <c r="E686" s="119" t="s">
        <v>614</v>
      </c>
      <c r="F686" s="129"/>
      <c r="G686" s="130"/>
      <c r="H686" s="130"/>
      <c r="I686" s="130"/>
      <c r="J686" s="130"/>
      <c r="K686" s="130"/>
      <c r="L686" s="130"/>
      <c r="M686" s="130"/>
    </row>
    <row r="687" spans="1:13" ht="14.25">
      <c r="A687" s="134"/>
      <c r="B687" s="133" t="s">
        <v>28</v>
      </c>
      <c r="C687" s="117">
        <v>1</v>
      </c>
      <c r="D687" s="117">
        <v>2</v>
      </c>
      <c r="E687" s="119" t="s">
        <v>370</v>
      </c>
      <c r="F687" s="129"/>
      <c r="G687" s="130"/>
      <c r="H687" s="130"/>
      <c r="I687" s="130"/>
      <c r="J687" s="130"/>
      <c r="K687" s="130"/>
      <c r="L687" s="130"/>
      <c r="M687" s="130"/>
    </row>
    <row r="688" spans="1:13" ht="38.25">
      <c r="A688" s="134"/>
      <c r="B688" s="133"/>
      <c r="C688" s="117"/>
      <c r="D688" s="117"/>
      <c r="E688" s="119" t="s">
        <v>613</v>
      </c>
      <c r="F688" s="129"/>
      <c r="G688" s="130"/>
      <c r="H688" s="130"/>
      <c r="I688" s="130"/>
      <c r="J688" s="130"/>
      <c r="K688" s="130"/>
      <c r="L688" s="130"/>
      <c r="M688" s="130"/>
    </row>
    <row r="689" spans="1:13" ht="14.25">
      <c r="A689" s="134"/>
      <c r="B689" s="133"/>
      <c r="C689" s="117"/>
      <c r="D689" s="117"/>
      <c r="E689" s="119" t="s">
        <v>614</v>
      </c>
      <c r="F689" s="129"/>
      <c r="G689" s="130"/>
      <c r="H689" s="130"/>
      <c r="I689" s="130"/>
      <c r="J689" s="130"/>
      <c r="K689" s="130"/>
      <c r="L689" s="130"/>
      <c r="M689" s="130"/>
    </row>
    <row r="690" spans="1:13" s="206" customFormat="1" ht="14.25">
      <c r="A690" s="200">
        <v>3020</v>
      </c>
      <c r="B690" s="201" t="s">
        <v>28</v>
      </c>
      <c r="C690" s="202">
        <v>2</v>
      </c>
      <c r="D690" s="202">
        <v>0</v>
      </c>
      <c r="E690" s="119" t="s">
        <v>371</v>
      </c>
      <c r="F690" s="204"/>
      <c r="G690" s="205"/>
      <c r="H690" s="205"/>
      <c r="I690" s="205"/>
      <c r="J690" s="205"/>
      <c r="K690" s="205"/>
      <c r="L690" s="205"/>
      <c r="M690" s="205"/>
    </row>
    <row r="691" spans="1:13" ht="14.25">
      <c r="A691" s="134"/>
      <c r="B691" s="133"/>
      <c r="C691" s="117"/>
      <c r="D691" s="117"/>
      <c r="E691" s="119" t="s">
        <v>510</v>
      </c>
      <c r="F691" s="129"/>
      <c r="G691" s="130"/>
      <c r="H691" s="130"/>
      <c r="I691" s="130"/>
      <c r="J691" s="130"/>
      <c r="K691" s="130"/>
      <c r="L691" s="130"/>
      <c r="M691" s="130"/>
    </row>
    <row r="692" spans="1:13" ht="14.25">
      <c r="A692" s="134">
        <v>3021</v>
      </c>
      <c r="B692" s="133" t="s">
        <v>28</v>
      </c>
      <c r="C692" s="117">
        <v>2</v>
      </c>
      <c r="D692" s="117">
        <v>1</v>
      </c>
      <c r="E692" s="119" t="s">
        <v>371</v>
      </c>
      <c r="F692" s="129"/>
      <c r="G692" s="130"/>
      <c r="H692" s="130"/>
      <c r="I692" s="130"/>
      <c r="J692" s="130"/>
      <c r="K692" s="130"/>
      <c r="L692" s="130"/>
      <c r="M692" s="130"/>
    </row>
    <row r="693" spans="1:13" ht="38.25">
      <c r="A693" s="134"/>
      <c r="B693" s="133"/>
      <c r="C693" s="117"/>
      <c r="D693" s="117"/>
      <c r="E693" s="119" t="s">
        <v>613</v>
      </c>
      <c r="F693" s="129"/>
      <c r="G693" s="130"/>
      <c r="H693" s="130"/>
      <c r="I693" s="130"/>
      <c r="J693" s="130"/>
      <c r="K693" s="130"/>
      <c r="L693" s="130"/>
      <c r="M693" s="130"/>
    </row>
    <row r="694" spans="1:13" ht="14.25">
      <c r="A694" s="134"/>
      <c r="B694" s="133"/>
      <c r="C694" s="117"/>
      <c r="D694" s="117"/>
      <c r="E694" s="119" t="s">
        <v>614</v>
      </c>
      <c r="F694" s="129"/>
      <c r="G694" s="130"/>
      <c r="H694" s="130"/>
      <c r="I694" s="130"/>
      <c r="J694" s="130"/>
      <c r="K694" s="130"/>
      <c r="L694" s="130"/>
      <c r="M694" s="130"/>
    </row>
    <row r="695" spans="1:13" s="206" customFormat="1" ht="14.25">
      <c r="A695" s="200">
        <v>3030</v>
      </c>
      <c r="B695" s="201" t="s">
        <v>28</v>
      </c>
      <c r="C695" s="202">
        <v>3</v>
      </c>
      <c r="D695" s="202">
        <v>0</v>
      </c>
      <c r="E695" s="119" t="s">
        <v>372</v>
      </c>
      <c r="F695" s="204"/>
      <c r="G695" s="205">
        <f>G697</f>
        <v>14703.5</v>
      </c>
      <c r="H695" s="205">
        <f>H697</f>
        <v>14703.5</v>
      </c>
      <c r="I695" s="205"/>
      <c r="J695" s="205">
        <f>J697</f>
        <v>10000</v>
      </c>
      <c r="K695" s="205">
        <f>K697</f>
        <v>12000</v>
      </c>
      <c r="L695" s="205">
        <f>L697</f>
        <v>13000</v>
      </c>
      <c r="M695" s="205">
        <f>M697</f>
        <v>14703.5</v>
      </c>
    </row>
    <row r="696" spans="1:13" ht="14.25">
      <c r="A696" s="134"/>
      <c r="B696" s="133"/>
      <c r="C696" s="117"/>
      <c r="D696" s="117"/>
      <c r="E696" s="119" t="s">
        <v>510</v>
      </c>
      <c r="F696" s="129"/>
      <c r="G696" s="130"/>
      <c r="H696" s="130"/>
      <c r="I696" s="130"/>
      <c r="J696" s="130"/>
      <c r="K696" s="130"/>
      <c r="L696" s="130"/>
      <c r="M696" s="130"/>
    </row>
    <row r="697" spans="1:13" ht="14.25">
      <c r="A697" s="134">
        <v>3031</v>
      </c>
      <c r="B697" s="133" t="s">
        <v>28</v>
      </c>
      <c r="C697" s="117">
        <v>3</v>
      </c>
      <c r="D697" s="117">
        <v>1</v>
      </c>
      <c r="E697" s="119" t="s">
        <v>372</v>
      </c>
      <c r="F697" s="129">
        <v>4239</v>
      </c>
      <c r="G697" s="130">
        <v>14703.5</v>
      </c>
      <c r="H697" s="130">
        <f>G697</f>
        <v>14703.5</v>
      </c>
      <c r="I697" s="130"/>
      <c r="J697" s="130">
        <v>10000</v>
      </c>
      <c r="K697" s="130">
        <v>12000</v>
      </c>
      <c r="L697" s="130">
        <v>13000</v>
      </c>
      <c r="M697" s="130">
        <f>G697</f>
        <v>14703.5</v>
      </c>
    </row>
    <row r="698" spans="1:13" ht="14.25">
      <c r="A698" s="134"/>
      <c r="B698" s="133"/>
      <c r="C698" s="117"/>
      <c r="D698" s="117"/>
      <c r="E698" s="127"/>
      <c r="F698" s="129"/>
      <c r="G698" s="130"/>
      <c r="H698" s="130"/>
      <c r="I698" s="130"/>
      <c r="J698" s="130"/>
      <c r="K698" s="130"/>
      <c r="L698" s="130"/>
      <c r="M698" s="130"/>
    </row>
    <row r="699" spans="1:13" s="206" customFormat="1" ht="14.25">
      <c r="A699" s="200">
        <v>3040</v>
      </c>
      <c r="B699" s="201" t="s">
        <v>28</v>
      </c>
      <c r="C699" s="202">
        <v>4</v>
      </c>
      <c r="D699" s="202">
        <v>0</v>
      </c>
      <c r="E699" s="119" t="s">
        <v>373</v>
      </c>
      <c r="F699" s="204"/>
      <c r="G699" s="205">
        <f>G700</f>
        <v>22000</v>
      </c>
      <c r="H699" s="205">
        <f>H700</f>
        <v>22000</v>
      </c>
      <c r="I699" s="205"/>
      <c r="J699" s="205">
        <f>J700</f>
        <v>5500</v>
      </c>
      <c r="K699" s="205">
        <f>K700</f>
        <v>8000</v>
      </c>
      <c r="L699" s="205">
        <f>L700</f>
        <v>16500</v>
      </c>
      <c r="M699" s="205">
        <f>M700</f>
        <v>22000</v>
      </c>
    </row>
    <row r="700" spans="1:13" ht="14.25">
      <c r="A700" s="134"/>
      <c r="B700" s="133"/>
      <c r="C700" s="117"/>
      <c r="D700" s="117"/>
      <c r="E700" s="119" t="s">
        <v>510</v>
      </c>
      <c r="F700" s="129"/>
      <c r="G700" s="130">
        <f>G703</f>
        <v>22000</v>
      </c>
      <c r="H700" s="130">
        <f>H703</f>
        <v>22000</v>
      </c>
      <c r="I700" s="130"/>
      <c r="J700" s="130">
        <f>J703</f>
        <v>5500</v>
      </c>
      <c r="K700" s="130">
        <f>K703</f>
        <v>8000</v>
      </c>
      <c r="L700" s="130">
        <f>L703</f>
        <v>16500</v>
      </c>
      <c r="M700" s="130">
        <f>M703</f>
        <v>22000</v>
      </c>
    </row>
    <row r="701" spans="1:13" ht="14.25">
      <c r="A701" s="134">
        <v>3041</v>
      </c>
      <c r="B701" s="133" t="s">
        <v>28</v>
      </c>
      <c r="C701" s="117">
        <v>4</v>
      </c>
      <c r="D701" s="117">
        <v>1</v>
      </c>
      <c r="E701" s="119" t="s">
        <v>373</v>
      </c>
      <c r="F701" s="129"/>
      <c r="G701" s="130"/>
      <c r="H701" s="130"/>
      <c r="I701" s="130"/>
      <c r="J701" s="130"/>
      <c r="K701" s="130"/>
      <c r="L701" s="130"/>
      <c r="M701" s="130"/>
    </row>
    <row r="702" spans="1:16" ht="38.25">
      <c r="A702" s="134"/>
      <c r="B702" s="133"/>
      <c r="C702" s="117"/>
      <c r="D702" s="117"/>
      <c r="E702" s="119" t="s">
        <v>613</v>
      </c>
      <c r="F702" s="129"/>
      <c r="G702" s="130"/>
      <c r="H702" s="130"/>
      <c r="I702" s="130"/>
      <c r="J702" s="130"/>
      <c r="K702" s="130"/>
      <c r="L702" s="130"/>
      <c r="M702" s="130"/>
      <c r="P702" s="119"/>
    </row>
    <row r="703" spans="1:13" ht="14.25">
      <c r="A703" s="134"/>
      <c r="B703" s="133"/>
      <c r="C703" s="117"/>
      <c r="D703" s="117"/>
      <c r="E703" s="119" t="s">
        <v>666</v>
      </c>
      <c r="F703" s="129">
        <v>4729</v>
      </c>
      <c r="G703" s="130">
        <v>22000</v>
      </c>
      <c r="H703" s="130">
        <f>G703</f>
        <v>22000</v>
      </c>
      <c r="I703" s="130"/>
      <c r="J703" s="130">
        <f>G703/4</f>
        <v>5500</v>
      </c>
      <c r="K703" s="130">
        <v>8000</v>
      </c>
      <c r="L703" s="130">
        <f>J703*3</f>
        <v>16500</v>
      </c>
      <c r="M703" s="130">
        <f>J703*4</f>
        <v>22000</v>
      </c>
    </row>
    <row r="704" spans="1:13" ht="14.25">
      <c r="A704" s="134"/>
      <c r="B704" s="133"/>
      <c r="C704" s="117"/>
      <c r="D704" s="117"/>
      <c r="E704" s="119" t="s">
        <v>614</v>
      </c>
      <c r="F704" s="129"/>
      <c r="G704" s="130"/>
      <c r="H704" s="130"/>
      <c r="I704" s="130"/>
      <c r="J704" s="130"/>
      <c r="K704" s="130"/>
      <c r="L704" s="130"/>
      <c r="M704" s="130"/>
    </row>
    <row r="705" spans="1:13" s="206" customFormat="1" ht="14.25">
      <c r="A705" s="200">
        <v>3050</v>
      </c>
      <c r="B705" s="201" t="s">
        <v>28</v>
      </c>
      <c r="C705" s="202">
        <v>5</v>
      </c>
      <c r="D705" s="202">
        <v>0</v>
      </c>
      <c r="E705" s="119" t="s">
        <v>374</v>
      </c>
      <c r="F705" s="204"/>
      <c r="G705" s="205"/>
      <c r="H705" s="205"/>
      <c r="I705" s="205"/>
      <c r="J705" s="205"/>
      <c r="K705" s="205"/>
      <c r="L705" s="205"/>
      <c r="M705" s="205"/>
    </row>
    <row r="706" spans="1:13" ht="14.25">
      <c r="A706" s="134"/>
      <c r="B706" s="133"/>
      <c r="C706" s="117"/>
      <c r="D706" s="117"/>
      <c r="E706" s="119" t="s">
        <v>510</v>
      </c>
      <c r="F706" s="129"/>
      <c r="G706" s="130"/>
      <c r="H706" s="130"/>
      <c r="I706" s="130"/>
      <c r="J706" s="130"/>
      <c r="K706" s="130"/>
      <c r="L706" s="130"/>
      <c r="M706" s="130"/>
    </row>
    <row r="707" spans="1:13" ht="14.25">
      <c r="A707" s="134">
        <v>3051</v>
      </c>
      <c r="B707" s="133" t="s">
        <v>28</v>
      </c>
      <c r="C707" s="117">
        <v>5</v>
      </c>
      <c r="D707" s="117">
        <v>1</v>
      </c>
      <c r="E707" s="119" t="s">
        <v>374</v>
      </c>
      <c r="F707" s="129"/>
      <c r="G707" s="130"/>
      <c r="H707" s="130"/>
      <c r="I707" s="130"/>
      <c r="J707" s="130"/>
      <c r="K707" s="130"/>
      <c r="L707" s="130"/>
      <c r="M707" s="130"/>
    </row>
    <row r="708" spans="1:13" ht="38.25">
      <c r="A708" s="134"/>
      <c r="B708" s="133"/>
      <c r="C708" s="117"/>
      <c r="D708" s="117"/>
      <c r="E708" s="119" t="s">
        <v>613</v>
      </c>
      <c r="F708" s="129"/>
      <c r="G708" s="130"/>
      <c r="H708" s="130"/>
      <c r="I708" s="130"/>
      <c r="J708" s="130"/>
      <c r="K708" s="130"/>
      <c r="L708" s="130"/>
      <c r="M708" s="130"/>
    </row>
    <row r="709" spans="1:13" ht="14.25">
      <c r="A709" s="134"/>
      <c r="B709" s="133"/>
      <c r="C709" s="117"/>
      <c r="D709" s="117"/>
      <c r="E709" s="119" t="s">
        <v>614</v>
      </c>
      <c r="F709" s="129"/>
      <c r="G709" s="130"/>
      <c r="H709" s="130"/>
      <c r="I709" s="130"/>
      <c r="J709" s="130"/>
      <c r="K709" s="130"/>
      <c r="L709" s="130"/>
      <c r="M709" s="130"/>
    </row>
    <row r="710" spans="1:13" s="206" customFormat="1" ht="14.25">
      <c r="A710" s="200">
        <v>3060</v>
      </c>
      <c r="B710" s="201" t="s">
        <v>28</v>
      </c>
      <c r="C710" s="202">
        <v>6</v>
      </c>
      <c r="D710" s="202">
        <v>0</v>
      </c>
      <c r="E710" s="119" t="s">
        <v>375</v>
      </c>
      <c r="F710" s="204"/>
      <c r="G710" s="205">
        <f>G712</f>
        <v>1020</v>
      </c>
      <c r="H710" s="205">
        <f aca="true" t="shared" si="23" ref="H710:M710">H712</f>
        <v>1020</v>
      </c>
      <c r="I710" s="205"/>
      <c r="J710" s="205">
        <f t="shared" si="23"/>
        <v>255</v>
      </c>
      <c r="K710" s="205">
        <f t="shared" si="23"/>
        <v>510</v>
      </c>
      <c r="L710" s="205">
        <f t="shared" si="23"/>
        <v>765</v>
      </c>
      <c r="M710" s="205">
        <f t="shared" si="23"/>
        <v>1020</v>
      </c>
    </row>
    <row r="711" spans="1:13" ht="14.25">
      <c r="A711" s="134"/>
      <c r="B711" s="133"/>
      <c r="C711" s="117"/>
      <c r="D711" s="117"/>
      <c r="E711" s="119" t="s">
        <v>510</v>
      </c>
      <c r="F711" s="129"/>
      <c r="G711" s="130"/>
      <c r="H711" s="130"/>
      <c r="I711" s="130"/>
      <c r="J711" s="130"/>
      <c r="K711" s="130"/>
      <c r="L711" s="130"/>
      <c r="M711" s="130"/>
    </row>
    <row r="712" spans="1:13" ht="14.25">
      <c r="A712" s="134">
        <v>3061</v>
      </c>
      <c r="B712" s="133" t="s">
        <v>28</v>
      </c>
      <c r="C712" s="117">
        <v>6</v>
      </c>
      <c r="D712" s="117">
        <v>1</v>
      </c>
      <c r="E712" s="119" t="s">
        <v>375</v>
      </c>
      <c r="F712" s="129"/>
      <c r="G712" s="130">
        <f>G714</f>
        <v>1020</v>
      </c>
      <c r="H712" s="130">
        <f aca="true" t="shared" si="24" ref="H712:M712">H714</f>
        <v>1020</v>
      </c>
      <c r="I712" s="130"/>
      <c r="J712" s="130">
        <f t="shared" si="24"/>
        <v>255</v>
      </c>
      <c r="K712" s="130">
        <f t="shared" si="24"/>
        <v>510</v>
      </c>
      <c r="L712" s="130">
        <f t="shared" si="24"/>
        <v>765</v>
      </c>
      <c r="M712" s="130">
        <f t="shared" si="24"/>
        <v>1020</v>
      </c>
    </row>
    <row r="713" spans="1:13" ht="38.25">
      <c r="A713" s="134"/>
      <c r="B713" s="133"/>
      <c r="C713" s="117"/>
      <c r="D713" s="117"/>
      <c r="E713" s="119" t="s">
        <v>613</v>
      </c>
      <c r="F713" s="129"/>
      <c r="G713" s="130"/>
      <c r="H713" s="130"/>
      <c r="I713" s="130"/>
      <c r="J713" s="130"/>
      <c r="K713" s="130"/>
      <c r="L713" s="130"/>
      <c r="M713" s="130"/>
    </row>
    <row r="714" spans="1:13" ht="14.25">
      <c r="A714" s="134"/>
      <c r="B714" s="133"/>
      <c r="C714" s="117"/>
      <c r="D714" s="117"/>
      <c r="E714" s="119" t="s">
        <v>667</v>
      </c>
      <c r="F714" s="129">
        <v>4728</v>
      </c>
      <c r="G714" s="130">
        <v>1020</v>
      </c>
      <c r="H714" s="130">
        <f>G714</f>
        <v>1020</v>
      </c>
      <c r="I714" s="130"/>
      <c r="J714" s="130">
        <f>G714/4</f>
        <v>255</v>
      </c>
      <c r="K714" s="130">
        <f>J714*2</f>
        <v>510</v>
      </c>
      <c r="L714" s="130">
        <f>J714*3</f>
        <v>765</v>
      </c>
      <c r="M714" s="130">
        <f>J714*4</f>
        <v>1020</v>
      </c>
    </row>
    <row r="715" spans="1:13" ht="14.25">
      <c r="A715" s="134"/>
      <c r="B715" s="133"/>
      <c r="C715" s="117"/>
      <c r="D715" s="117"/>
      <c r="E715" s="119" t="s">
        <v>614</v>
      </c>
      <c r="F715" s="129"/>
      <c r="G715" s="130"/>
      <c r="H715" s="130"/>
      <c r="I715" s="130"/>
      <c r="J715" s="130"/>
      <c r="K715" s="130"/>
      <c r="L715" s="130"/>
      <c r="M715" s="130"/>
    </row>
    <row r="716" spans="1:13" s="206" customFormat="1" ht="25.5">
      <c r="A716" s="200">
        <v>3070</v>
      </c>
      <c r="B716" s="201" t="s">
        <v>28</v>
      </c>
      <c r="C716" s="202">
        <v>7</v>
      </c>
      <c r="D716" s="202">
        <v>0</v>
      </c>
      <c r="E716" s="119" t="s">
        <v>376</v>
      </c>
      <c r="F716" s="204"/>
      <c r="G716" s="205">
        <f>G718</f>
        <v>30000</v>
      </c>
      <c r="H716" s="205">
        <f aca="true" t="shared" si="25" ref="H716:M716">H718</f>
        <v>30000</v>
      </c>
      <c r="I716" s="205">
        <f t="shared" si="25"/>
        <v>0</v>
      </c>
      <c r="J716" s="205">
        <f t="shared" si="25"/>
        <v>7500</v>
      </c>
      <c r="K716" s="205">
        <f t="shared" si="25"/>
        <v>13000</v>
      </c>
      <c r="L716" s="205">
        <f t="shared" si="25"/>
        <v>22500</v>
      </c>
      <c r="M716" s="205">
        <f t="shared" si="25"/>
        <v>30000</v>
      </c>
    </row>
    <row r="717" spans="1:13" s="206" customFormat="1" ht="14.25">
      <c r="A717" s="200"/>
      <c r="B717" s="201"/>
      <c r="C717" s="202"/>
      <c r="D717" s="202"/>
      <c r="E717" s="203" t="s">
        <v>510</v>
      </c>
      <c r="F717" s="204"/>
      <c r="G717" s="205"/>
      <c r="H717" s="205"/>
      <c r="I717" s="205"/>
      <c r="J717" s="205"/>
      <c r="K717" s="205"/>
      <c r="L717" s="205"/>
      <c r="M717" s="205"/>
    </row>
    <row r="718" spans="1:13" ht="25.5">
      <c r="A718" s="134">
        <v>3071</v>
      </c>
      <c r="B718" s="133" t="s">
        <v>28</v>
      </c>
      <c r="C718" s="117">
        <v>7</v>
      </c>
      <c r="D718" s="117">
        <v>1</v>
      </c>
      <c r="E718" s="119" t="s">
        <v>376</v>
      </c>
      <c r="F718" s="129"/>
      <c r="G718" s="130">
        <f>G720+G721+G722+G723</f>
        <v>30000</v>
      </c>
      <c r="H718" s="130">
        <f aca="true" t="shared" si="26" ref="H718:M718">H720+H721+H722+H723</f>
        <v>30000</v>
      </c>
      <c r="I718" s="130">
        <f t="shared" si="26"/>
        <v>0</v>
      </c>
      <c r="J718" s="130">
        <f t="shared" si="26"/>
        <v>7500</v>
      </c>
      <c r="K718" s="130">
        <f t="shared" si="26"/>
        <v>13000</v>
      </c>
      <c r="L718" s="130">
        <f t="shared" si="26"/>
        <v>22500</v>
      </c>
      <c r="M718" s="130">
        <f t="shared" si="26"/>
        <v>30000</v>
      </c>
    </row>
    <row r="719" spans="1:13" ht="38.25">
      <c r="A719" s="134"/>
      <c r="B719" s="133"/>
      <c r="C719" s="117"/>
      <c r="D719" s="117"/>
      <c r="E719" s="119" t="s">
        <v>613</v>
      </c>
      <c r="F719" s="129"/>
      <c r="G719" s="130"/>
      <c r="H719" s="130"/>
      <c r="I719" s="130"/>
      <c r="J719" s="130"/>
      <c r="K719" s="130"/>
      <c r="L719" s="130"/>
      <c r="M719" s="130"/>
    </row>
    <row r="720" spans="1:13" ht="14.25">
      <c r="A720" s="134"/>
      <c r="B720" s="133"/>
      <c r="C720" s="117"/>
      <c r="D720" s="117"/>
      <c r="E720" s="119" t="s">
        <v>617</v>
      </c>
      <c r="F720" s="129">
        <v>4239</v>
      </c>
      <c r="G720" s="130">
        <v>10000</v>
      </c>
      <c r="H720" s="130">
        <f>G720</f>
        <v>10000</v>
      </c>
      <c r="I720" s="130"/>
      <c r="J720" s="130">
        <v>1000</v>
      </c>
      <c r="K720" s="130">
        <v>3000</v>
      </c>
      <c r="L720" s="130">
        <v>7500</v>
      </c>
      <c r="M720" s="130">
        <v>10000</v>
      </c>
    </row>
    <row r="721" spans="1:13" ht="14.25">
      <c r="A721" s="134"/>
      <c r="B721" s="133"/>
      <c r="C721" s="117"/>
      <c r="D721" s="117"/>
      <c r="E721" s="122" t="s">
        <v>668</v>
      </c>
      <c r="F721" s="129">
        <v>4261</v>
      </c>
      <c r="G721" s="130">
        <v>5000</v>
      </c>
      <c r="H721" s="130">
        <f>G721</f>
        <v>5000</v>
      </c>
      <c r="I721" s="130"/>
      <c r="J721" s="130">
        <f>G721/4</f>
        <v>1250</v>
      </c>
      <c r="K721" s="130">
        <f>J721*2</f>
        <v>2500</v>
      </c>
      <c r="L721" s="130">
        <f>J721*3</f>
        <v>3750</v>
      </c>
      <c r="M721" s="130">
        <f>J721*4</f>
        <v>5000</v>
      </c>
    </row>
    <row r="722" spans="1:13" ht="14.25">
      <c r="A722" s="134"/>
      <c r="B722" s="133"/>
      <c r="C722" s="117"/>
      <c r="D722" s="117"/>
      <c r="E722" s="119" t="s">
        <v>669</v>
      </c>
      <c r="F722" s="129">
        <v>4729</v>
      </c>
      <c r="G722" s="130">
        <v>15000</v>
      </c>
      <c r="H722" s="130">
        <f>G722</f>
        <v>15000</v>
      </c>
      <c r="I722" s="130"/>
      <c r="J722" s="130">
        <v>5250</v>
      </c>
      <c r="K722" s="130">
        <v>7500</v>
      </c>
      <c r="L722" s="130">
        <v>11250</v>
      </c>
      <c r="M722" s="130">
        <v>15000</v>
      </c>
    </row>
    <row r="723" spans="1:13" ht="14.25">
      <c r="A723" s="134"/>
      <c r="B723" s="133"/>
      <c r="C723" s="117"/>
      <c r="D723" s="117"/>
      <c r="E723" s="119"/>
      <c r="F723" s="129"/>
      <c r="G723" s="130"/>
      <c r="H723" s="130"/>
      <c r="I723" s="130"/>
      <c r="J723" s="130"/>
      <c r="K723" s="130"/>
      <c r="L723" s="130"/>
      <c r="M723" s="130"/>
    </row>
    <row r="724" spans="1:13" s="206" customFormat="1" ht="14.25">
      <c r="A724" s="200">
        <v>3080</v>
      </c>
      <c r="B724" s="201" t="s">
        <v>28</v>
      </c>
      <c r="C724" s="202">
        <v>8</v>
      </c>
      <c r="D724" s="202">
        <v>0</v>
      </c>
      <c r="E724" s="203" t="s">
        <v>670</v>
      </c>
      <c r="F724" s="204"/>
      <c r="G724" s="205"/>
      <c r="H724" s="205"/>
      <c r="I724" s="205"/>
      <c r="J724" s="205"/>
      <c r="K724" s="205"/>
      <c r="L724" s="205"/>
      <c r="M724" s="205"/>
    </row>
    <row r="725" spans="1:13" ht="38.25">
      <c r="A725" s="134"/>
      <c r="B725" s="133"/>
      <c r="C725" s="117"/>
      <c r="D725" s="117"/>
      <c r="E725" s="119" t="s">
        <v>378</v>
      </c>
      <c r="F725" s="129"/>
      <c r="G725" s="130"/>
      <c r="H725" s="130"/>
      <c r="I725" s="130"/>
      <c r="J725" s="130"/>
      <c r="K725" s="130"/>
      <c r="L725" s="130"/>
      <c r="M725" s="130"/>
    </row>
    <row r="726" spans="1:13" ht="14.25">
      <c r="A726" s="134">
        <v>3081</v>
      </c>
      <c r="B726" s="133" t="s">
        <v>28</v>
      </c>
      <c r="C726" s="117">
        <v>8</v>
      </c>
      <c r="D726" s="117">
        <v>1</v>
      </c>
      <c r="E726" s="119" t="s">
        <v>510</v>
      </c>
      <c r="F726" s="129"/>
      <c r="G726" s="130"/>
      <c r="H726" s="130"/>
      <c r="I726" s="130"/>
      <c r="J726" s="130"/>
      <c r="K726" s="130"/>
      <c r="L726" s="130"/>
      <c r="M726" s="130"/>
    </row>
    <row r="727" spans="1:13" ht="38.25">
      <c r="A727" s="134"/>
      <c r="B727" s="133"/>
      <c r="C727" s="117"/>
      <c r="D727" s="117"/>
      <c r="E727" s="119" t="s">
        <v>378</v>
      </c>
      <c r="F727" s="129"/>
      <c r="G727" s="130"/>
      <c r="H727" s="130"/>
      <c r="I727" s="130"/>
      <c r="J727" s="130"/>
      <c r="K727" s="130"/>
      <c r="L727" s="130"/>
      <c r="M727" s="130"/>
    </row>
    <row r="728" spans="1:13" s="206" customFormat="1" ht="25.5">
      <c r="A728" s="200">
        <v>3090</v>
      </c>
      <c r="B728" s="201" t="s">
        <v>28</v>
      </c>
      <c r="C728" s="209">
        <v>9</v>
      </c>
      <c r="D728" s="202">
        <v>0</v>
      </c>
      <c r="E728" s="119" t="s">
        <v>379</v>
      </c>
      <c r="F728" s="204"/>
      <c r="G728" s="205">
        <f>G732+G733+G734+G735+G736+G737+G739</f>
        <v>63752.9</v>
      </c>
      <c r="H728" s="205">
        <f aca="true" t="shared" si="27" ref="H728:M728">H732+H733+H734+H735+H736+H737+H739</f>
        <v>63752.9</v>
      </c>
      <c r="I728" s="205"/>
      <c r="J728" s="205">
        <f t="shared" si="27"/>
        <v>16041.800000000001</v>
      </c>
      <c r="K728" s="205">
        <f t="shared" si="27"/>
        <v>32083.600000000002</v>
      </c>
      <c r="L728" s="205">
        <f t="shared" si="27"/>
        <v>48125.40000000001</v>
      </c>
      <c r="M728" s="205">
        <f t="shared" si="27"/>
        <v>63752.9</v>
      </c>
    </row>
    <row r="729" spans="1:13" ht="14.25">
      <c r="A729" s="134"/>
      <c r="B729" s="133"/>
      <c r="C729" s="132"/>
      <c r="D729" s="117"/>
      <c r="E729" s="119" t="s">
        <v>510</v>
      </c>
      <c r="F729" s="129"/>
      <c r="G729" s="130"/>
      <c r="H729" s="130"/>
      <c r="I729" s="130"/>
      <c r="J729" s="130"/>
      <c r="K729" s="130"/>
      <c r="L729" s="130"/>
      <c r="M729" s="130"/>
    </row>
    <row r="730" spans="1:13" ht="25.5">
      <c r="A730" s="134">
        <v>3091</v>
      </c>
      <c r="B730" s="133" t="s">
        <v>28</v>
      </c>
      <c r="C730" s="117">
        <v>9</v>
      </c>
      <c r="D730" s="117">
        <v>1</v>
      </c>
      <c r="E730" s="119" t="s">
        <v>379</v>
      </c>
      <c r="F730" s="129"/>
      <c r="G730" s="130">
        <f>G732+G733+G734+G735+G736+G737+G739</f>
        <v>63752.9</v>
      </c>
      <c r="H730" s="130">
        <f aca="true" t="shared" si="28" ref="H730:M730">H732+H733+H734+H735+H736+H737</f>
        <v>63452.9</v>
      </c>
      <c r="I730" s="130"/>
      <c r="J730" s="130">
        <f>J732+J733+J734+J735+J736+J737+J739</f>
        <v>16041.800000000001</v>
      </c>
      <c r="K730" s="130">
        <f t="shared" si="28"/>
        <v>31933.600000000002</v>
      </c>
      <c r="L730" s="130">
        <f t="shared" si="28"/>
        <v>47900.40000000001</v>
      </c>
      <c r="M730" s="130">
        <f t="shared" si="28"/>
        <v>63452.9</v>
      </c>
    </row>
    <row r="731" spans="1:13" ht="38.25">
      <c r="A731" s="134"/>
      <c r="B731" s="133"/>
      <c r="C731" s="117"/>
      <c r="D731" s="117"/>
      <c r="E731" s="119" t="s">
        <v>613</v>
      </c>
      <c r="F731" s="129"/>
      <c r="G731" s="130"/>
      <c r="H731" s="130"/>
      <c r="I731" s="130"/>
      <c r="J731" s="130"/>
      <c r="K731" s="130"/>
      <c r="L731" s="130"/>
      <c r="M731" s="130"/>
    </row>
    <row r="732" spans="1:13" ht="14.25">
      <c r="A732" s="134"/>
      <c r="B732" s="133"/>
      <c r="C732" s="117"/>
      <c r="D732" s="117"/>
      <c r="E732" s="119" t="s">
        <v>671</v>
      </c>
      <c r="F732" s="129">
        <v>4111</v>
      </c>
      <c r="G732" s="130">
        <v>59700.6</v>
      </c>
      <c r="H732" s="130">
        <f>G732</f>
        <v>59700.6</v>
      </c>
      <c r="I732" s="130"/>
      <c r="J732" s="130">
        <v>14925.2</v>
      </c>
      <c r="K732" s="130">
        <f aca="true" t="shared" si="29" ref="K732:K737">J732*2</f>
        <v>29850.4</v>
      </c>
      <c r="L732" s="130">
        <f aca="true" t="shared" si="30" ref="L732:L737">J732*3</f>
        <v>44775.600000000006</v>
      </c>
      <c r="M732" s="130">
        <f>G732</f>
        <v>59700.6</v>
      </c>
    </row>
    <row r="733" spans="1:13" ht="14.25">
      <c r="A733" s="134"/>
      <c r="B733" s="133"/>
      <c r="C733" s="117"/>
      <c r="D733" s="117"/>
      <c r="E733" s="119" t="s">
        <v>670</v>
      </c>
      <c r="F733" s="129">
        <v>4212</v>
      </c>
      <c r="G733" s="130">
        <v>1706.3</v>
      </c>
      <c r="H733" s="130">
        <f>G733</f>
        <v>1706.3</v>
      </c>
      <c r="I733" s="130"/>
      <c r="J733" s="130">
        <v>530.1</v>
      </c>
      <c r="K733" s="130">
        <f t="shared" si="29"/>
        <v>1060.2</v>
      </c>
      <c r="L733" s="130">
        <f t="shared" si="30"/>
        <v>1590.3000000000002</v>
      </c>
      <c r="M733" s="130">
        <f>G733</f>
        <v>1706.3</v>
      </c>
    </row>
    <row r="734" spans="1:13" ht="14.25">
      <c r="A734" s="134"/>
      <c r="B734" s="133"/>
      <c r="C734" s="117"/>
      <c r="D734" s="117"/>
      <c r="E734" s="119" t="s">
        <v>672</v>
      </c>
      <c r="F734" s="129">
        <v>4214</v>
      </c>
      <c r="G734" s="130">
        <v>480</v>
      </c>
      <c r="H734" s="130">
        <f>G734</f>
        <v>480</v>
      </c>
      <c r="I734" s="130"/>
      <c r="J734" s="130">
        <f>G734/4</f>
        <v>120</v>
      </c>
      <c r="K734" s="130">
        <f t="shared" si="29"/>
        <v>240</v>
      </c>
      <c r="L734" s="130">
        <f t="shared" si="30"/>
        <v>360</v>
      </c>
      <c r="M734" s="130">
        <f>J734*4</f>
        <v>480</v>
      </c>
    </row>
    <row r="735" spans="1:13" ht="14.25">
      <c r="A735" s="134"/>
      <c r="B735" s="133"/>
      <c r="C735" s="117"/>
      <c r="D735" s="117"/>
      <c r="E735" s="119" t="s">
        <v>634</v>
      </c>
      <c r="F735" s="129">
        <v>4213</v>
      </c>
      <c r="G735" s="131">
        <v>40</v>
      </c>
      <c r="H735" s="131">
        <v>40</v>
      </c>
      <c r="I735" s="130"/>
      <c r="J735" s="131">
        <f>G735/4</f>
        <v>10</v>
      </c>
      <c r="K735" s="131">
        <f t="shared" si="29"/>
        <v>20</v>
      </c>
      <c r="L735" s="131">
        <f t="shared" si="30"/>
        <v>30</v>
      </c>
      <c r="M735" s="131">
        <f>J735*4</f>
        <v>40</v>
      </c>
    </row>
    <row r="736" spans="1:13" ht="14.25">
      <c r="A736" s="134"/>
      <c r="B736" s="133"/>
      <c r="C736" s="117"/>
      <c r="D736" s="117"/>
      <c r="E736" s="119" t="s">
        <v>673</v>
      </c>
      <c r="F736" s="129">
        <v>4216</v>
      </c>
      <c r="G736" s="130">
        <v>1176</v>
      </c>
      <c r="H736" s="130">
        <f>G736</f>
        <v>1176</v>
      </c>
      <c r="I736" s="130"/>
      <c r="J736" s="130">
        <f>G736/4</f>
        <v>294</v>
      </c>
      <c r="K736" s="130">
        <f t="shared" si="29"/>
        <v>588</v>
      </c>
      <c r="L736" s="130">
        <f t="shared" si="30"/>
        <v>882</v>
      </c>
      <c r="M736" s="130">
        <f>J736*4</f>
        <v>1176</v>
      </c>
    </row>
    <row r="737" spans="1:13" ht="14.25">
      <c r="A737" s="134"/>
      <c r="B737" s="133"/>
      <c r="C737" s="117"/>
      <c r="D737" s="117"/>
      <c r="E737" s="122" t="s">
        <v>668</v>
      </c>
      <c r="F737" s="129">
        <v>4261</v>
      </c>
      <c r="G737" s="130">
        <v>350</v>
      </c>
      <c r="H737" s="130">
        <f>G737</f>
        <v>350</v>
      </c>
      <c r="I737" s="130"/>
      <c r="J737" s="130">
        <f>G737/4</f>
        <v>87.5</v>
      </c>
      <c r="K737" s="130">
        <f t="shared" si="29"/>
        <v>175</v>
      </c>
      <c r="L737" s="130">
        <f t="shared" si="30"/>
        <v>262.5</v>
      </c>
      <c r="M737" s="130">
        <f>J737*4</f>
        <v>350</v>
      </c>
    </row>
    <row r="738" spans="1:13" ht="14.25" hidden="1">
      <c r="A738" s="134"/>
      <c r="B738" s="133"/>
      <c r="C738" s="117"/>
      <c r="D738" s="117"/>
      <c r="E738" s="119" t="s">
        <v>668</v>
      </c>
      <c r="F738" s="129">
        <v>4264</v>
      </c>
      <c r="G738" s="130"/>
      <c r="H738" s="130"/>
      <c r="I738" s="130"/>
      <c r="J738" s="130"/>
      <c r="K738" s="130"/>
      <c r="L738" s="130"/>
      <c r="M738" s="130"/>
    </row>
    <row r="739" spans="1:13" ht="14.25">
      <c r="A739" s="134"/>
      <c r="B739" s="133"/>
      <c r="C739" s="117"/>
      <c r="D739" s="117"/>
      <c r="E739" s="119" t="s">
        <v>643</v>
      </c>
      <c r="F739" s="129">
        <v>4264</v>
      </c>
      <c r="G739" s="130">
        <v>300</v>
      </c>
      <c r="H739" s="130">
        <v>300</v>
      </c>
      <c r="I739" s="130"/>
      <c r="J739" s="130">
        <f>H739/4</f>
        <v>75</v>
      </c>
      <c r="K739" s="130">
        <f>J739*2</f>
        <v>150</v>
      </c>
      <c r="L739" s="130">
        <f>J739*3</f>
        <v>225</v>
      </c>
      <c r="M739" s="130">
        <f>G739</f>
        <v>300</v>
      </c>
    </row>
    <row r="740" spans="1:13" ht="14.25">
      <c r="A740" s="134">
        <v>3092</v>
      </c>
      <c r="B740" s="133" t="s">
        <v>28</v>
      </c>
      <c r="C740" s="132">
        <v>9</v>
      </c>
      <c r="D740" s="117">
        <v>2</v>
      </c>
      <c r="E740" s="119" t="s">
        <v>674</v>
      </c>
      <c r="F740" s="129"/>
      <c r="G740" s="130"/>
      <c r="H740" s="130"/>
      <c r="I740" s="130"/>
      <c r="J740" s="130"/>
      <c r="K740" s="130"/>
      <c r="L740" s="130"/>
      <c r="M740" s="130"/>
    </row>
    <row r="741" spans="1:13" ht="14.25">
      <c r="A741" s="134"/>
      <c r="B741" s="133"/>
      <c r="C741" s="117"/>
      <c r="D741" s="117"/>
      <c r="E741" s="119" t="s">
        <v>614</v>
      </c>
      <c r="F741" s="129"/>
      <c r="G741" s="130"/>
      <c r="H741" s="130"/>
      <c r="I741" s="130"/>
      <c r="J741" s="130"/>
      <c r="K741" s="130"/>
      <c r="L741" s="130"/>
      <c r="M741" s="130"/>
    </row>
    <row r="742" spans="1:14" ht="38.25">
      <c r="A742" s="134"/>
      <c r="B742" s="133"/>
      <c r="C742" s="117"/>
      <c r="D742" s="117"/>
      <c r="E742" s="119" t="s">
        <v>48</v>
      </c>
      <c r="F742" s="129"/>
      <c r="G742" s="130"/>
      <c r="H742" s="130"/>
      <c r="I742" s="130"/>
      <c r="J742" s="130"/>
      <c r="K742" s="130"/>
      <c r="L742" s="130"/>
      <c r="M742" s="130"/>
      <c r="N742" s="229"/>
    </row>
    <row r="743" spans="1:13" ht="38.25">
      <c r="A743" s="134"/>
      <c r="B743" s="133"/>
      <c r="C743" s="117"/>
      <c r="D743" s="117"/>
      <c r="E743" s="119" t="s">
        <v>613</v>
      </c>
      <c r="F743" s="129"/>
      <c r="G743" s="130"/>
      <c r="H743" s="130"/>
      <c r="I743" s="130"/>
      <c r="J743" s="130"/>
      <c r="K743" s="130"/>
      <c r="L743" s="130"/>
      <c r="M743" s="130"/>
    </row>
    <row r="744" spans="1:13" ht="0.75" customHeight="1">
      <c r="A744" s="134">
        <v>3100</v>
      </c>
      <c r="B744" s="135" t="s">
        <v>29</v>
      </c>
      <c r="C744" s="135">
        <v>0</v>
      </c>
      <c r="D744" s="135">
        <v>0</v>
      </c>
      <c r="E744" s="119" t="s">
        <v>614</v>
      </c>
      <c r="F744" s="129"/>
      <c r="G744" s="130"/>
      <c r="H744" s="130"/>
      <c r="I744" s="130"/>
      <c r="J744" s="130"/>
      <c r="K744" s="130"/>
      <c r="L744" s="130"/>
      <c r="M744" s="130"/>
    </row>
    <row r="745" spans="1:13" s="206" customFormat="1" ht="27.75" customHeight="1">
      <c r="A745" s="209">
        <v>3100</v>
      </c>
      <c r="B745" s="201" t="s">
        <v>29</v>
      </c>
      <c r="C745" s="202">
        <v>0</v>
      </c>
      <c r="D745" s="202">
        <v>0</v>
      </c>
      <c r="E745" s="128" t="s">
        <v>675</v>
      </c>
      <c r="F745" s="204"/>
      <c r="G745" s="205">
        <f>G747</f>
        <v>0</v>
      </c>
      <c r="H745" s="205">
        <f aca="true" t="shared" si="31" ref="H745:M745">H747</f>
        <v>68244</v>
      </c>
      <c r="I745" s="205">
        <f>I750</f>
        <v>68244</v>
      </c>
      <c r="J745" s="205">
        <f t="shared" si="31"/>
        <v>0</v>
      </c>
      <c r="K745" s="205">
        <v>0</v>
      </c>
      <c r="L745" s="205">
        <f t="shared" si="31"/>
        <v>0</v>
      </c>
      <c r="M745" s="205">
        <f t="shared" si="31"/>
        <v>0</v>
      </c>
    </row>
    <row r="746" spans="1:13" ht="14.25">
      <c r="A746" s="134"/>
      <c r="B746" s="135"/>
      <c r="C746" s="136"/>
      <c r="D746" s="136"/>
      <c r="E746" s="119" t="s">
        <v>509</v>
      </c>
      <c r="F746" s="129"/>
      <c r="G746" s="130"/>
      <c r="H746" s="130"/>
      <c r="I746" s="130"/>
      <c r="J746" s="130"/>
      <c r="K746" s="130"/>
      <c r="L746" s="130"/>
      <c r="M746" s="130"/>
    </row>
    <row r="747" spans="1:13" ht="25.5">
      <c r="A747" s="134">
        <v>3112</v>
      </c>
      <c r="B747" s="135" t="s">
        <v>29</v>
      </c>
      <c r="C747" s="135">
        <v>1</v>
      </c>
      <c r="D747" s="135">
        <v>2</v>
      </c>
      <c r="E747" s="126" t="s">
        <v>493</v>
      </c>
      <c r="F747" s="129"/>
      <c r="G747" s="130">
        <f>G750</f>
        <v>0</v>
      </c>
      <c r="H747" s="130">
        <f>H750</f>
        <v>68244</v>
      </c>
      <c r="I747" s="130"/>
      <c r="J747" s="130">
        <f>J750</f>
        <v>0</v>
      </c>
      <c r="K747" s="130">
        <f>K750</f>
        <v>0</v>
      </c>
      <c r="L747" s="130">
        <f>L750</f>
        <v>0</v>
      </c>
      <c r="M747" s="130">
        <f>M750</f>
        <v>0</v>
      </c>
    </row>
    <row r="748" spans="1:14" ht="14.25">
      <c r="A748" s="134"/>
      <c r="B748" s="133"/>
      <c r="C748" s="117"/>
      <c r="D748" s="117"/>
      <c r="E748" s="119" t="s">
        <v>510</v>
      </c>
      <c r="F748" s="129"/>
      <c r="G748" s="130"/>
      <c r="H748" s="130"/>
      <c r="I748" s="130"/>
      <c r="J748" s="130"/>
      <c r="K748" s="130"/>
      <c r="L748" s="130"/>
      <c r="M748" s="130"/>
      <c r="N748" s="195"/>
    </row>
    <row r="749" spans="1:13" ht="38.25">
      <c r="A749" s="134"/>
      <c r="B749" s="133"/>
      <c r="C749" s="117"/>
      <c r="D749" s="117"/>
      <c r="E749" s="119" t="s">
        <v>613</v>
      </c>
      <c r="F749" s="129"/>
      <c r="G749" s="130"/>
      <c r="H749" s="130"/>
      <c r="I749" s="130"/>
      <c r="J749" s="130"/>
      <c r="K749" s="130"/>
      <c r="L749" s="130"/>
      <c r="M749" s="130"/>
    </row>
    <row r="750" spans="1:13" ht="14.25">
      <c r="A750" s="134"/>
      <c r="B750" s="133"/>
      <c r="C750" s="117"/>
      <c r="D750" s="117"/>
      <c r="E750" s="119" t="s">
        <v>676</v>
      </c>
      <c r="F750" s="129">
        <v>4891</v>
      </c>
      <c r="G750" s="130">
        <v>0</v>
      </c>
      <c r="H750" s="130">
        <v>68244</v>
      </c>
      <c r="I750" s="130">
        <v>68244</v>
      </c>
      <c r="J750" s="130">
        <v>0</v>
      </c>
      <c r="K750" s="130">
        <v>0</v>
      </c>
      <c r="L750" s="130">
        <v>0</v>
      </c>
      <c r="M750" s="130">
        <v>0</v>
      </c>
    </row>
    <row r="752" spans="12:13" ht="12.75">
      <c r="L752" s="195"/>
      <c r="M752" s="195"/>
    </row>
    <row r="753" spans="8:11" ht="12.75">
      <c r="H753" s="195"/>
      <c r="K753" s="195"/>
    </row>
    <row r="754" spans="11:12" ht="12.75">
      <c r="K754" s="195"/>
      <c r="L754" s="195"/>
    </row>
    <row r="758" ht="12.75">
      <c r="M758" s="195"/>
    </row>
  </sheetData>
  <sheetProtection/>
  <mergeCells count="12">
    <mergeCell ref="A9:H9"/>
    <mergeCell ref="G12:H12"/>
    <mergeCell ref="A13:A14"/>
    <mergeCell ref="B13:B14"/>
    <mergeCell ref="J13:M13"/>
    <mergeCell ref="A10:L10"/>
    <mergeCell ref="C13:C14"/>
    <mergeCell ref="D13:D14"/>
    <mergeCell ref="E13:E14"/>
    <mergeCell ref="F13:F14"/>
    <mergeCell ref="G13:G14"/>
    <mergeCell ref="H13:I13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L41"/>
  <sheetViews>
    <sheetView zoomScalePageLayoutView="0" workbookViewId="0" topLeftCell="A7">
      <selection activeCell="L26" sqref="L26"/>
    </sheetView>
  </sheetViews>
  <sheetFormatPr defaultColWidth="9.140625" defaultRowHeight="12.75"/>
  <sheetData>
    <row r="4" spans="2:12" ht="16.5"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2:12" ht="20.25">
      <c r="B5" s="301" t="s">
        <v>746</v>
      </c>
      <c r="C5" s="302"/>
      <c r="D5" s="302"/>
      <c r="E5" s="302"/>
      <c r="F5" s="302"/>
      <c r="G5" s="302"/>
      <c r="H5" s="302"/>
      <c r="I5" s="302"/>
      <c r="J5" s="239"/>
      <c r="K5" s="239"/>
      <c r="L5" s="239"/>
    </row>
    <row r="6" spans="2:12" ht="16.5">
      <c r="B6" s="299" t="s">
        <v>734</v>
      </c>
      <c r="C6" s="299"/>
      <c r="D6" s="299"/>
      <c r="E6" s="299"/>
      <c r="F6" s="299"/>
      <c r="G6" s="239"/>
      <c r="H6" s="239"/>
      <c r="I6" s="239"/>
      <c r="J6" s="239"/>
      <c r="K6" s="239"/>
      <c r="L6" s="239"/>
    </row>
    <row r="7" spans="2:12" ht="20.25">
      <c r="B7" s="240"/>
      <c r="C7" s="240"/>
      <c r="D7" s="241" t="s">
        <v>735</v>
      </c>
      <c r="E7" s="241"/>
      <c r="F7" s="241" t="s">
        <v>745</v>
      </c>
      <c r="G7" s="240"/>
      <c r="H7" s="240"/>
      <c r="I7" s="240"/>
      <c r="J7" s="242"/>
      <c r="K7" s="239"/>
      <c r="L7" s="239"/>
    </row>
    <row r="8" spans="2:12" ht="16.5">
      <c r="B8" s="298" t="s">
        <v>736</v>
      </c>
      <c r="C8" s="303"/>
      <c r="D8" s="303"/>
      <c r="E8" s="303"/>
      <c r="F8" s="303"/>
      <c r="G8" s="303"/>
      <c r="H8" s="239"/>
      <c r="I8" s="239"/>
      <c r="J8" s="239"/>
      <c r="K8" s="239"/>
      <c r="L8" s="239"/>
    </row>
    <row r="9" spans="2:12" ht="16.5">
      <c r="B9" s="243"/>
      <c r="C9" s="239"/>
      <c r="D9" s="239"/>
      <c r="E9" s="239"/>
      <c r="F9" s="239"/>
      <c r="G9" s="239"/>
      <c r="H9" s="239"/>
      <c r="I9" s="239"/>
      <c r="J9" s="239"/>
      <c r="K9" s="239"/>
      <c r="L9" s="239"/>
    </row>
    <row r="10" spans="2:12" ht="22.5">
      <c r="B10" s="304" t="s">
        <v>737</v>
      </c>
      <c r="C10" s="304"/>
      <c r="D10" s="304"/>
      <c r="E10" s="304"/>
      <c r="F10" s="304"/>
      <c r="G10" s="304"/>
      <c r="H10" s="304"/>
      <c r="I10" s="304"/>
      <c r="J10" s="239"/>
      <c r="K10" s="239"/>
      <c r="L10" s="239"/>
    </row>
    <row r="11" spans="2:12" ht="20.25">
      <c r="B11" s="244"/>
      <c r="C11" s="244"/>
      <c r="D11" s="244"/>
      <c r="E11" s="244"/>
      <c r="F11" s="244"/>
      <c r="G11" s="244"/>
      <c r="H11" s="244"/>
      <c r="I11" s="244"/>
      <c r="J11" s="239"/>
      <c r="K11" s="239"/>
      <c r="L11" s="239"/>
    </row>
    <row r="12" spans="2:12" ht="20.25">
      <c r="B12" s="241" t="s">
        <v>747</v>
      </c>
      <c r="C12" s="241"/>
      <c r="D12" s="241"/>
      <c r="E12" s="241" t="s">
        <v>742</v>
      </c>
      <c r="F12" s="241"/>
      <c r="G12" s="241"/>
      <c r="H12" s="241"/>
      <c r="I12" s="241"/>
      <c r="J12" s="241"/>
      <c r="K12" s="239"/>
      <c r="L12" s="239"/>
    </row>
    <row r="13" spans="2:12" ht="16.5">
      <c r="B13" s="298" t="s">
        <v>738</v>
      </c>
      <c r="C13" s="298"/>
      <c r="D13" s="298"/>
      <c r="E13" s="298"/>
      <c r="F13" s="298"/>
      <c r="G13" s="298"/>
      <c r="H13" s="298"/>
      <c r="I13" s="298"/>
      <c r="J13" s="298"/>
      <c r="K13" s="239"/>
      <c r="L13" s="239"/>
    </row>
    <row r="14" spans="2:12" ht="16.5"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</row>
    <row r="15" spans="2:12" ht="17.25">
      <c r="B15" s="245" t="s">
        <v>741</v>
      </c>
      <c r="C15" s="245"/>
      <c r="D15" s="245"/>
      <c r="E15" s="245"/>
      <c r="F15" s="245"/>
      <c r="G15" s="245"/>
      <c r="H15" s="245"/>
      <c r="I15" s="245"/>
      <c r="J15" s="245"/>
      <c r="K15" s="246"/>
      <c r="L15" s="239"/>
    </row>
    <row r="16" spans="2:12" ht="16.5">
      <c r="B16" s="298" t="s">
        <v>739</v>
      </c>
      <c r="C16" s="298"/>
      <c r="D16" s="298"/>
      <c r="E16" s="298"/>
      <c r="F16" s="298"/>
      <c r="G16" s="298"/>
      <c r="H16" s="298"/>
      <c r="I16" s="239"/>
      <c r="J16" s="239"/>
      <c r="K16" s="239"/>
      <c r="L16" s="239"/>
    </row>
    <row r="17" spans="2:12" ht="16.5">
      <c r="B17" s="299"/>
      <c r="C17" s="299"/>
      <c r="D17" s="299"/>
      <c r="E17" s="299"/>
      <c r="F17" s="299"/>
      <c r="G17" s="299"/>
      <c r="H17" s="299"/>
      <c r="I17" s="299"/>
      <c r="J17" s="299"/>
      <c r="K17" s="239"/>
      <c r="L17" s="239"/>
    </row>
    <row r="18" spans="2:12" ht="16.5">
      <c r="B18" s="298"/>
      <c r="C18" s="298"/>
      <c r="D18" s="298"/>
      <c r="E18" s="298"/>
      <c r="F18" s="298"/>
      <c r="G18" s="298"/>
      <c r="H18" s="298"/>
      <c r="I18" s="298"/>
      <c r="J18" s="298"/>
      <c r="K18" s="239"/>
      <c r="L18" s="239"/>
    </row>
    <row r="19" spans="2:12" ht="16.5"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</row>
    <row r="20" spans="2:12" ht="20.25">
      <c r="B20" s="300" t="s">
        <v>743</v>
      </c>
      <c r="C20" s="300"/>
      <c r="D20" s="300"/>
      <c r="E20" s="300"/>
      <c r="F20" s="300"/>
      <c r="G20" s="300"/>
      <c r="H20" s="300"/>
      <c r="I20" s="300"/>
      <c r="J20" s="300"/>
      <c r="K20" s="239"/>
      <c r="L20" s="239"/>
    </row>
    <row r="21" spans="2:12" ht="16.5">
      <c r="B21" s="298" t="s">
        <v>740</v>
      </c>
      <c r="C21" s="298"/>
      <c r="D21" s="298"/>
      <c r="E21" s="298"/>
      <c r="F21" s="298"/>
      <c r="G21" s="298"/>
      <c r="H21" s="298"/>
      <c r="I21" s="298"/>
      <c r="J21" s="298"/>
      <c r="K21" s="239"/>
      <c r="L21" s="239"/>
    </row>
    <row r="22" spans="2:12" ht="16.5"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</row>
    <row r="23" spans="2:12" ht="16.5">
      <c r="B23" s="248" t="s">
        <v>748</v>
      </c>
      <c r="C23" s="248"/>
      <c r="D23" s="248"/>
      <c r="E23" s="239"/>
      <c r="F23" s="247" t="s">
        <v>744</v>
      </c>
      <c r="G23" s="239"/>
      <c r="H23" s="239"/>
      <c r="I23" s="239"/>
      <c r="J23" s="239"/>
      <c r="K23" s="239"/>
      <c r="L23" s="239"/>
    </row>
    <row r="24" spans="2:12" ht="16.5">
      <c r="B24" s="298" t="s">
        <v>740</v>
      </c>
      <c r="C24" s="298"/>
      <c r="D24" s="298"/>
      <c r="E24" s="298"/>
      <c r="F24" s="298"/>
      <c r="G24" s="298"/>
      <c r="H24" s="298"/>
      <c r="I24" s="298"/>
      <c r="J24" s="298"/>
      <c r="K24" s="239"/>
      <c r="L24" s="239"/>
    </row>
    <row r="25" spans="2:12" ht="16.5"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</row>
    <row r="26" spans="2:12" ht="16.5"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</row>
    <row r="27" spans="2:12" ht="16.5"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</row>
    <row r="28" spans="2:12" ht="16.5"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</row>
    <row r="29" spans="2:12" ht="16.5"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2:12" ht="16.5"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</row>
    <row r="31" spans="2:12" ht="16.5"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</row>
    <row r="32" spans="2:12" ht="16.5"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</row>
    <row r="33" spans="2:12" ht="16.5"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</row>
    <row r="34" spans="2:12" ht="16.5"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spans="2:12" ht="16.5"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</row>
    <row r="36" spans="2:12" ht="16.5"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</row>
    <row r="37" spans="2:12" ht="16.5"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</row>
    <row r="38" spans="2:12" ht="16.5"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</row>
    <row r="39" spans="2:12" ht="16.5"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</row>
    <row r="40" spans="2:12" ht="16.5"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</row>
    <row r="41" spans="2:12" ht="16.5"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</row>
  </sheetData>
  <sheetProtection/>
  <mergeCells count="11">
    <mergeCell ref="B5:I5"/>
    <mergeCell ref="B6:F6"/>
    <mergeCell ref="B8:G8"/>
    <mergeCell ref="B10:I10"/>
    <mergeCell ref="B13:J13"/>
    <mergeCell ref="B16:H16"/>
    <mergeCell ref="B17:J17"/>
    <mergeCell ref="B18:J18"/>
    <mergeCell ref="B20:J20"/>
    <mergeCell ref="B21:J21"/>
    <mergeCell ref="B24:J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eran</dc:creator>
  <cp:keywords/>
  <dc:description/>
  <cp:lastModifiedBy>NONA</cp:lastModifiedBy>
  <cp:lastPrinted>2015-03-30T12:16:12Z</cp:lastPrinted>
  <dcterms:created xsi:type="dcterms:W3CDTF">1996-10-14T23:33:28Z</dcterms:created>
  <dcterms:modified xsi:type="dcterms:W3CDTF">2015-03-30T12:17:35Z</dcterms:modified>
  <cp:category/>
  <cp:version/>
  <cp:contentType/>
  <cp:contentStatus/>
</cp:coreProperties>
</file>