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95" activeTab="3"/>
  </bookViews>
  <sheets>
    <sheet name="Ekamutner" sheetId="1" r:id="rId1"/>
    <sheet name="2.Gorcarakan tsaxs" sheetId="2" r:id="rId2"/>
    <sheet name="3.Tntesagitakan tsaxs" sheetId="3" r:id="rId3"/>
    <sheet name="6.Gorcarakan ev tntesagitakan" sheetId="4" r:id="rId4"/>
    <sheet name="4.Devicit" sheetId="5" state="hidden" r:id="rId5"/>
    <sheet name="5.Havelurd" sheetId="6" state="hidden" r:id="rId6"/>
  </sheets>
  <definedNames>
    <definedName name="_xlnm.Print_Area" localSheetId="1">'2.Gorcarakan tsaxs'!$A$1:$L$309</definedName>
    <definedName name="_xlnm.Print_Area" localSheetId="2">'3.Tntesagitakan tsaxs'!$A$1:$J$231</definedName>
    <definedName name="_xlnm.Print_Area" localSheetId="3">'6.Gorcarakan ev tntesagitakan'!$A$1:$M$767</definedName>
    <definedName name="_xlnm.Print_Area" localSheetId="0">'Ekamutner'!$A$1:$J$122</definedName>
  </definedNames>
  <calcPr fullCalcOnLoad="1"/>
</workbook>
</file>

<file path=xl/sharedStrings.xml><?xml version="1.0" encoding="utf-8"?>
<sst xmlns="http://schemas.openxmlformats.org/spreadsheetml/2006/main" count="2561" uniqueCount="892">
  <si>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</si>
  <si>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</si>
  <si>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</si>
  <si>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</si>
  <si>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</si>
  <si>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</si>
  <si>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</si>
  <si>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</si>
  <si>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</si>
  <si>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</si>
  <si>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</si>
  <si>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</si>
  <si>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</si>
  <si>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</si>
  <si>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</si>
  <si>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</si>
  <si>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</si>
  <si>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</si>
  <si>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</si>
  <si>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</si>
  <si>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</si>
  <si>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</si>
  <si>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</si>
  <si>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</si>
  <si>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</si>
  <si>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</si>
  <si>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</si>
  <si>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</si>
  <si>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</si>
  <si>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</si>
  <si>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</si>
  <si>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</si>
  <si>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</si>
  <si>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</si>
  <si>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</si>
  <si>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</si>
  <si>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</si>
  <si>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</si>
  <si>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</si>
  <si>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</si>
  <si>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</si>
  <si>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</si>
  <si>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</si>
  <si>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</si>
  <si>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</si>
  <si>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</si>
  <si>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</si>
  <si>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</si>
  <si>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</si>
  <si>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</si>
  <si>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</si>
  <si>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</si>
  <si>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</si>
  <si>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</si>
  <si>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</si>
  <si>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</si>
  <si>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</si>
  <si>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</si>
  <si>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</si>
  <si>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</si>
  <si>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</si>
  <si>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</si>
  <si>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</si>
  <si>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</si>
  <si>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</si>
  <si>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</si>
  <si>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</si>
  <si>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</si>
  <si>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</si>
  <si>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</si>
  <si>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</si>
  <si>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</si>
  <si>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</si>
  <si>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</si>
  <si>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</si>
  <si>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</si>
  <si>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</si>
  <si>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</si>
  <si>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</si>
  <si>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</si>
  <si>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</si>
  <si>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</si>
  <si>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</si>
  <si>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</si>
  <si>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</si>
  <si>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</si>
  <si>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</si>
  <si>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</si>
  <si>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</si>
  <si>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</si>
  <si>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</si>
  <si>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</si>
  <si>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</si>
  <si>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</si>
  <si>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</si>
  <si>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</si>
  <si>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</si>
  <si>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</si>
  <si>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</si>
  <si>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</si>
  <si>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</si>
  <si>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</si>
  <si>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</si>
  <si>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</si>
  <si>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</si>
  <si>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</si>
  <si>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</si>
  <si>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</si>
  <si>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</si>
  <si>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</si>
  <si>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</si>
  <si>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</si>
  <si>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</si>
  <si>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</si>
  <si>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</si>
  <si>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</si>
  <si>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</si>
  <si>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</si>
  <si>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</si>
  <si>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</si>
  <si>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</si>
  <si>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</si>
  <si>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</si>
  <si>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</si>
  <si>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</si>
  <si>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</si>
  <si>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</si>
  <si>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</si>
  <si>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</si>
  <si>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</si>
  <si>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</si>
  <si>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</si>
  <si>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</si>
  <si>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</si>
  <si>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</si>
  <si>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</si>
  <si>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</si>
  <si>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</si>
  <si>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</si>
  <si>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</si>
  <si>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</si>
  <si>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</si>
  <si>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</si>
  <si>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</si>
  <si>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</si>
  <si>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</si>
  <si>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</si>
  <si>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</si>
  <si>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</si>
  <si>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</si>
  <si>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</si>
  <si>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</si>
  <si>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</si>
  <si>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</si>
  <si>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</si>
  <si>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</si>
  <si>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</si>
  <si>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</si>
  <si>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</si>
  <si>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</si>
  <si>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</si>
  <si>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</si>
  <si>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</si>
  <si>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</si>
  <si>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</si>
  <si>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</si>
  <si>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</si>
  <si>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</si>
  <si>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</si>
  <si>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</si>
  <si>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</si>
  <si>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</si>
  <si>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</si>
  <si>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</si>
  <si>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</si>
  <si>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</si>
  <si>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</si>
  <si>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</si>
  <si>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</si>
  <si>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</si>
  <si>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</si>
  <si>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</si>
  <si>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</si>
  <si>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</si>
  <si>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</si>
  <si>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</si>
  <si>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</si>
  <si>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</si>
  <si>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</si>
  <si>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</si>
  <si>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</si>
  <si>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</si>
  <si>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</si>
  <si>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</si>
  <si>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</si>
  <si>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</si>
  <si>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</si>
  <si>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</si>
  <si>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</si>
  <si>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</si>
  <si>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</si>
  <si>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</si>
  <si>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</si>
  <si>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</si>
  <si>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</si>
  <si>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</si>
  <si>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</si>
  <si>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</si>
  <si>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</si>
  <si>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</si>
  <si>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</si>
  <si>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</si>
  <si>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</si>
  <si>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</si>
  <si>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</si>
  <si>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</si>
  <si>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</si>
  <si>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</si>
  <si>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</si>
  <si>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</si>
  <si>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</si>
  <si>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</si>
  <si>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</si>
  <si>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</si>
  <si>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</si>
  <si>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</si>
  <si>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</si>
  <si>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</si>
  <si>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</si>
  <si>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</si>
  <si>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</si>
  <si>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</si>
  <si>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</si>
  <si>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</si>
  <si>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</si>
  <si>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</si>
  <si>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</si>
  <si>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</si>
  <si>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</si>
  <si>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</si>
  <si>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</si>
  <si>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</si>
  <si>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</si>
  <si>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</si>
  <si>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</si>
  <si>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</si>
  <si>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</si>
  <si>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</si>
  <si>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</si>
  <si>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</si>
  <si>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</si>
  <si>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</si>
  <si>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</si>
  <si>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</si>
  <si>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</si>
  <si>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</si>
  <si>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</si>
  <si>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</si>
  <si>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</si>
  <si>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</si>
  <si>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</si>
  <si>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</si>
  <si>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</si>
  <si>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</si>
  <si>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</si>
  <si>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</si>
  <si>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</si>
  <si>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</si>
  <si>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</si>
  <si>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</si>
  <si>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</si>
  <si>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</si>
  <si>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</si>
  <si>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</si>
  <si>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</si>
  <si>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</si>
  <si>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</si>
  <si>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</si>
  <si>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</si>
  <si>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</si>
  <si>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</si>
  <si>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</si>
  <si>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</si>
  <si>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</si>
  <si>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</si>
  <si>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</si>
  <si>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</si>
  <si>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</si>
  <si>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</si>
  <si>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</si>
  <si>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</si>
  <si>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</si>
  <si>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</si>
  <si>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</si>
  <si>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</si>
  <si>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</si>
  <si>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</si>
  <si>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</si>
  <si>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</si>
  <si>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</si>
  <si>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</si>
  <si>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</si>
  <si>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</si>
  <si>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</si>
  <si>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</si>
  <si>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</si>
  <si>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</si>
  <si>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</si>
  <si>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</si>
  <si>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</si>
  <si>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</si>
  <si>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</si>
  <si>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</si>
  <si>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</si>
  <si>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</si>
  <si>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</si>
  <si>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</si>
  <si>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</si>
  <si>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</si>
  <si>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</si>
  <si>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</si>
  <si>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</si>
  <si>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</si>
  <si>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</si>
  <si>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</si>
  <si>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</si>
  <si>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</si>
  <si>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</si>
  <si>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</si>
  <si>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</si>
  <si>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</si>
  <si>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</si>
  <si>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</si>
  <si>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</si>
  <si>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</si>
  <si>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</si>
  <si>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</si>
  <si>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</si>
  <si>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</si>
  <si>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</si>
  <si>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</si>
  <si>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</si>
  <si>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</si>
  <si>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</si>
  <si>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</si>
  <si>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</si>
  <si>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</si>
  <si>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</si>
  <si>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</si>
  <si>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</si>
  <si>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</si>
  <si>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</si>
  <si>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</si>
  <si>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</si>
  <si>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</si>
  <si>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</si>
  <si>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</si>
  <si>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</si>
  <si>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</si>
  <si>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</si>
  <si>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</si>
  <si>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</si>
  <si>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</si>
  <si>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</si>
  <si>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</si>
  <si>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</si>
  <si>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</si>
  <si>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</si>
  <si>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</si>
  <si>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</si>
  <si>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</si>
  <si>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</si>
  <si>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</si>
  <si>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</si>
  <si>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</si>
  <si>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</si>
  <si>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</si>
  <si>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</si>
  <si>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</si>
  <si>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</si>
  <si>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</si>
  <si>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</si>
  <si>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</si>
  <si>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</si>
  <si>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</si>
  <si>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</si>
  <si>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</si>
  <si>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</si>
  <si>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</si>
  <si>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</si>
  <si>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</si>
  <si>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</si>
  <si>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</si>
  <si>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</si>
  <si>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</si>
  <si>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</si>
  <si>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</si>
  <si>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</si>
  <si>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</si>
  <si>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</si>
  <si>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</si>
  <si>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</si>
  <si>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</si>
  <si>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</si>
  <si>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</si>
  <si>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</si>
  <si>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</si>
  <si>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</si>
  <si>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</si>
  <si>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</si>
  <si>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</si>
  <si>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</si>
  <si>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</si>
  <si>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</si>
  <si>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</si>
  <si>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</si>
  <si>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</si>
  <si>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</si>
  <si>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</si>
  <si>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</si>
  <si>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</si>
  <si>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</si>
  <si>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</si>
  <si>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</si>
  <si>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</si>
  <si>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</si>
  <si>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</si>
  <si>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</si>
  <si>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</si>
  <si>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</si>
  <si>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</si>
  <si>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</si>
  <si>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</si>
  <si>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</si>
  <si>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</si>
  <si>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</si>
  <si>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</si>
  <si>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</si>
  <si>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</si>
  <si>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</si>
  <si>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</si>
  <si>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</si>
  <si>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</si>
  <si>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</si>
  <si>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</si>
  <si>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</si>
  <si>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</si>
  <si>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</si>
  <si>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</si>
  <si>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</si>
  <si>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</si>
  <si>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</si>
  <si>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</si>
  <si>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</si>
  <si>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</si>
  <si>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</si>
  <si>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</si>
  <si>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</si>
  <si>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</si>
  <si>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</si>
  <si>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</si>
  <si>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</si>
  <si>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</si>
  <si>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</si>
  <si>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</si>
  <si>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</si>
  <si>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</si>
  <si>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</si>
  <si>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</si>
  <si>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</si>
  <si>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</si>
  <si>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</si>
  <si>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</si>
  <si>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</si>
  <si>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</si>
  <si>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</si>
  <si>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</si>
  <si>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</si>
  <si>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</si>
  <si>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</si>
  <si>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</si>
  <si>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</si>
  <si>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</si>
  <si>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</si>
  <si>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</si>
  <si>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</si>
  <si>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</si>
  <si>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</si>
  <si>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</si>
  <si>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</si>
  <si>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</si>
  <si>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</si>
  <si>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</si>
  <si>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</si>
  <si>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</si>
  <si>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</si>
  <si>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</si>
  <si>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</si>
  <si>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</si>
  <si>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</si>
  <si>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</si>
  <si>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</si>
  <si>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</si>
  <si>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</si>
  <si>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</si>
  <si>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</si>
  <si>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</si>
  <si>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</si>
  <si>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</si>
  <si>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</si>
  <si>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</si>
  <si>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</si>
  <si>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</si>
  <si>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</si>
  <si>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</si>
  <si>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</si>
  <si>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</si>
  <si>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</si>
  <si>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</si>
  <si>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</si>
  <si>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</si>
  <si>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</si>
  <si>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</si>
  <si>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</si>
  <si>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</si>
  <si>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</si>
  <si>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</si>
  <si>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</si>
  <si>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</si>
  <si>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</si>
  <si>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</si>
  <si>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</si>
  <si>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</si>
  <si>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</si>
  <si>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</si>
  <si>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</si>
  <si>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</si>
  <si>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</si>
  <si>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</si>
  <si>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</si>
  <si>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</si>
  <si>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</si>
  <si>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</si>
  <si>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</si>
  <si>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</si>
  <si>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</si>
  <si>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</si>
  <si>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</si>
  <si>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</si>
  <si>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</si>
  <si>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</si>
  <si>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</si>
  <si>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</si>
  <si>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</si>
  <si>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</si>
  <si>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</si>
  <si>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</si>
  <si>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</si>
  <si>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</si>
  <si>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</si>
  <si>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</si>
  <si>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</si>
  <si>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</si>
  <si>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</si>
  <si>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</si>
  <si>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</si>
  <si>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</si>
  <si>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</si>
  <si>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</si>
  <si>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</si>
  <si>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</si>
  <si>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</si>
  <si>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</si>
  <si>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 Կրթական սպորտային և մշակութային նպաստներ բյուջեից                                             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</si>
  <si>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</si>
  <si>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</si>
  <si>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</si>
  <si>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</si>
  <si>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</si>
  <si>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</si>
  <si>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</si>
  <si>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</si>
  <si>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</si>
  <si>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</si>
  <si>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</si>
  <si>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</si>
  <si>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</si>
  <si>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</si>
  <si>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</si>
  <si>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</si>
  <si>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</si>
  <si>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</si>
  <si>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</si>
  <si>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</si>
  <si>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</si>
  <si>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</si>
  <si>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</si>
  <si>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</si>
  <si>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</si>
  <si>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</si>
  <si>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</si>
  <si>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</si>
  <si>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</si>
  <si>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</si>
  <si>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</si>
  <si>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</si>
  <si>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</si>
  <si>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</si>
  <si>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</si>
  <si>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</si>
  <si>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</si>
  <si>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</si>
  <si>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</si>
  <si>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</si>
  <si>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</si>
  <si>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</si>
  <si>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</si>
  <si>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</si>
  <si>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</si>
  <si>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</si>
  <si>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</si>
  <si>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</si>
  <si>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</si>
  <si>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</si>
  <si>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</si>
  <si>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</si>
  <si>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</si>
  <si>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</si>
  <si>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</si>
  <si>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</si>
  <si>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</si>
  <si>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</si>
  <si>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</si>
  <si>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</si>
  <si>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</si>
  <si>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</si>
  <si>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</si>
  <si>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</si>
  <si>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</si>
  <si>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</si>
  <si>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</si>
  <si>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</si>
  <si>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</si>
  <si>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</si>
  <si>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</si>
  <si>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</si>
  <si>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</si>
  <si>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</si>
  <si>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</si>
  <si>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</si>
  <si>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</si>
  <si>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</si>
  <si>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</si>
  <si>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</si>
  <si>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</si>
  <si>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</si>
  <si>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</si>
  <si>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Ապահովագրական ծախսեր</t>
  </si>
  <si>
    <t xml:space="preserve"> Մասնագիտական ծառայություններ</t>
  </si>
  <si>
    <t xml:space="preserve"> Գրասենյակային նյութեր և հագուստ</t>
  </si>
  <si>
    <t xml:space="preserve"> ՀԱՏՎԱԾ   4</t>
  </si>
  <si>
    <t>1353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</si>
  <si>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</si>
  <si>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</si>
  <si>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</si>
  <si>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</si>
  <si>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</si>
  <si>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</si>
  <si>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</si>
  <si>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</si>
  <si>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</si>
  <si>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</si>
  <si>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</si>
  <si>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</si>
  <si>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</si>
  <si>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</si>
  <si>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</si>
  <si>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</si>
  <si>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</si>
  <si>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</si>
  <si>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</si>
  <si>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</si>
  <si>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</si>
  <si>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</si>
  <si>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</si>
  <si>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</si>
  <si>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</si>
  <si>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</si>
  <si>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</si>
  <si>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</si>
  <si>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</si>
  <si>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</si>
  <si>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</si>
  <si>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</si>
  <si>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</si>
  <si>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</si>
  <si>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</si>
  <si>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</si>
  <si>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</si>
  <si>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</si>
  <si>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</si>
  <si>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</si>
  <si>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</si>
  <si>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</si>
  <si>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</si>
  <si>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</si>
  <si>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</si>
  <si>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</si>
  <si>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</si>
  <si>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</si>
  <si>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</si>
  <si>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</si>
  <si>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</si>
  <si>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</si>
  <si>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</si>
  <si>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</si>
  <si>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</si>
  <si>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</si>
  <si>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</si>
  <si>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</si>
  <si>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</si>
  <si>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</si>
  <si>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</si>
  <si>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</si>
  <si>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</si>
  <si>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</si>
  <si>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</si>
  <si>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</si>
  <si>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</si>
  <si>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</si>
  <si>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</si>
  <si>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</si>
  <si>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</si>
  <si>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</si>
  <si>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</si>
  <si>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</si>
  <si>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</si>
  <si>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</si>
  <si>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</si>
  <si>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</si>
  <si>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</si>
  <si>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</si>
  <si>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</si>
  <si>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որից`                                                                              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</si>
  <si>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</si>
  <si>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</si>
  <si>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</si>
  <si>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</si>
  <si>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</si>
  <si>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այդ թվում`                                                                                                                                                    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</si>
  <si>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</si>
  <si>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   3. ԱՅԼ ԵԿԱՄՈՒՏՆԵՐ                                   (տող 1310 + տող 1320 + տող 1330 + տող 1340 + տող 1350 + տող 1360 + տող 1370 + տող 1380 + տող 1390)</t>
  </si>
  <si>
    <t>այդ թվում`                                                                                                                     3.1 Տոկոսներ</t>
  </si>
  <si>
    <t>այդ թվում`                                                                                                                                     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</si>
  <si>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</si>
  <si>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այդ թվում`                                                                  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</si>
  <si>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</t>
  </si>
  <si>
    <t xml:space="preserve">այդ թվում`                                                                                                                                               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</si>
  <si>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</si>
  <si>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</si>
  <si>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</si>
  <si>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</t>
  </si>
  <si>
    <t>այդ թվում`                                                                                                                                  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</si>
  <si>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</si>
  <si>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</si>
  <si>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</si>
  <si>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այդ թվում`                                                                                Տեղական վճարներ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</si>
  <si>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</si>
  <si>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</si>
  <si>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այդ թվում`                                                                    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</si>
  <si>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</si>
  <si>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</si>
  <si>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այդ թվում`                                                                                                                                  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</si>
  <si>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</si>
  <si>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</si>
  <si>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</si>
  <si>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                                   (տող 1391 + տող 1392 + տող 1393)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</si>
  <si>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</si>
  <si>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</si>
  <si>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</si>
  <si>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ԸՆԴԱՄԵՆԸ ԵԿԱՄՈՒՏՆԵՐ                            (տող 1100 + տող 1200+տող 1300)</t>
  </si>
  <si>
    <t>այդ թվում`                                                                               1. ՀԱՐԿԵՐ ԵՎ ՏՈՒՐՔԵՐ                                                 (տող 1110 + տող 1120 + տող 1130 + տող 1150 + տող 1160)</t>
  </si>
  <si>
    <t>այդ թվում`                                                                             1.1 Գույքային հարկեր անշարժ գույքից        (տող 1111 + տող 1112)</t>
  </si>
  <si>
    <t>այդ թվում`                                                                                 Գույքահարկ համայնքների վարչական տարածքներում գտնվող շենքերի և շինությունների համար</t>
  </si>
  <si>
    <t>այդ թվում`                                                                                 Գույքահարկ փոխադրամիջոցների համար</t>
  </si>
  <si>
    <t>այդ թվում`                                                                     Տեղական տուրքեր                                                               (տող 1132 + տող 1133 + տող 1134 + տող 1135 + տող 1136 + տող 1137 + տող 1138 + տող 1139 + տող 1140 + տող 1141 + տող 1142+տող 1143+տող 1144+տող 1145+տող 1146+տող 1147+տող 1148)</t>
  </si>
  <si>
    <t>այդ թվում`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</si>
  <si>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                                                                                  ա) Հիմնական շենքերի և  շինությունների համար</t>
  </si>
  <si>
    <t>այդ թվում`                                                                                 Համայնքի բյուջե վճարվող պետական տուրքեր       (տող 1152 + տող 1153 )</t>
  </si>
  <si>
    <t xml:space="preserve">այդ թվում`     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</si>
  <si>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</si>
  <si>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</si>
  <si>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</si>
  <si>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</si>
  <si>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</si>
  <si>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</si>
  <si>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այդ թվում`                                                                          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</si>
  <si>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այդ թվում`                                                                                 Համայնքի գույքին պատճառած վնասների փոխհատուցումից մուտքեր </t>
  </si>
  <si>
    <t>այդ թվում`   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</si>
  <si>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(հազար դրամով) </t>
  </si>
  <si>
    <t>Այդ  թվում</t>
  </si>
  <si>
    <t>«Վարկերի սպասարկում» ներքին վարկի տոկոսավճարներ</t>
  </si>
  <si>
    <t xml:space="preserve">                                                                                           ՀԱՏՎԱԾ 2                                                                                           </t>
  </si>
  <si>
    <t>6122</t>
  </si>
  <si>
    <t>9122</t>
  </si>
  <si>
    <t xml:space="preserve">     X</t>
  </si>
  <si>
    <t>6121</t>
  </si>
  <si>
    <t>9121</t>
  </si>
  <si>
    <t>8199³</t>
  </si>
  <si>
    <t>6212</t>
  </si>
  <si>
    <t>9212</t>
  </si>
  <si>
    <t>6213</t>
  </si>
  <si>
    <t>9213</t>
  </si>
  <si>
    <t>6112</t>
  </si>
  <si>
    <t>9112</t>
  </si>
  <si>
    <t>6111</t>
  </si>
  <si>
    <t>9111</t>
  </si>
  <si>
    <t xml:space="preserve"> NN </t>
  </si>
  <si>
    <t>(ë.4 + ë5)</t>
  </si>
  <si>
    <t>Հավելված 6</t>
  </si>
  <si>
    <t xml:space="preserve">Գյումրի համայնքի  ավագանու 2019 թ.                      </t>
  </si>
  <si>
    <t xml:space="preserve">N   </t>
  </si>
  <si>
    <t>ԸՆԴԱՄԵՆԸ ՀԱՎԵԼՈՒՐԴԸ ԿԱՄ ԴԵՖԻՑԻՏԸ (ՊԱԿԱՍՈՒՐԴԸ)</t>
  </si>
  <si>
    <t xml:space="preserve">   այդ թվում</t>
  </si>
  <si>
    <t xml:space="preserve">Տողի NN  </t>
  </si>
  <si>
    <t>(հազար դրամով)</t>
  </si>
  <si>
    <t>ՀԱՄԱՅՆՔԻ ԲՅՈՒՋԵԻ ՄԻՋՈՑՆԵՐԻ ՏԱՐԵՎԵՐՋԻ ՀԱՎԵԼՈՒՐԴԸ ԿԱՄ ԴԵՖԻՑԻՏԸ (ՊԱԿԱՍՈՒՐԴԸ)</t>
  </si>
  <si>
    <t>Հավելված 5</t>
  </si>
  <si>
    <t xml:space="preserve">  - ստացված փոխատվությունների գումարի մարում</t>
  </si>
  <si>
    <t xml:space="preserve">  - փոխատվությունների ստացում</t>
  </si>
  <si>
    <t>1.2.2. Փոխատվություններ</t>
  </si>
  <si>
    <t xml:space="preserve">  - ստացված վարկերի հիմնական  գումարի մարում</t>
  </si>
  <si>
    <t xml:space="preserve">  - վարկերի ստացում</t>
  </si>
  <si>
    <t>1.2.1. Վարկեր</t>
  </si>
  <si>
    <t>1.2. Վարկեր և փոխատվություններ (ստացում և մարում)                          տող 8221+տող 8240</t>
  </si>
  <si>
    <t xml:space="preserve">  - հիմնական գումարի մարում</t>
  </si>
  <si>
    <t xml:space="preserve">  - թողարկումից և տեղաբաշխումից մուտքեր</t>
  </si>
  <si>
    <t xml:space="preserve"> 1.1. Արժեթղթեր (բացառությամբ բաժնետոմսերի և կապիտալում այլ մասնակցության) </t>
  </si>
  <si>
    <t>1. ՓՈԽԱՌՈՒ ՄԻՋՈՑՆԵՐ  (տող 8211+տող 8220)</t>
  </si>
  <si>
    <t xml:space="preserve">  Բ. ԱՐՏԱՔԻՆ ԱՂԲՅՈՒՐՆԵՐ  (տող 8210)</t>
  </si>
  <si>
    <t>որից` ծախսերի ֆինանսավորմանը չուղղված համայնքի բյուջեի միջոցների տարեսկզբի ազատ մնացորդի գումարը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</si>
  <si>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</si>
  <si>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</si>
  <si>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2.4. Համայնքի բյուջեի ֆոնդային մասի ժամանակավոր ազատ միջոցների տրամադրում վարչական մաս</t>
  </si>
  <si>
    <t xml:space="preserve"> - վարչական մասի միջոցների տարեսկզբի ազատ մնացորդից ֆոնդային  մաս մուտքագրման ենթակա գումարը (տող 9193)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</si>
  <si>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</si>
  <si>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2.3.2. Համայնքի բյուջեի ֆոնդային մասի միջոցների տարեսկզբի մնացորդ  (տող 8195 + տող 8196)</t>
  </si>
  <si>
    <t xml:space="preserve"> - ենթակա է ուղղման համայնքի բյուջեի ֆոնդային  մաս  (տող 8191 - տող 8192)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</si>
  <si>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</si>
  <si>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2.3.1. Համայնքի բյուջեի վարչական մասի միջոցների տարեսկզբի ազատ մնացորդ </t>
  </si>
  <si>
    <t>2.3. Համայնքի բյուջեի միջոցների տարեսկզբի ազատ  մնացորդը`  (տող 8191+տող 8194)</t>
  </si>
  <si>
    <t xml:space="preserve"> - փոխատվությունների տրամադրում</t>
  </si>
  <si>
    <t xml:space="preserve"> - նախկինում տրամադրված փոխատվությունների դիմաց ստացվող մարումներից մուտքեր</t>
  </si>
  <si>
    <t xml:space="preserve">2.2. Փոխատվություններ </t>
  </si>
  <si>
    <t xml:space="preserve"> - բաժնետոմսեր և կապիտալում այլ մասնակցություն ձեռքբերում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</si>
  <si>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</si>
  <si>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համայնքային սեփականության բաժնետոմսերի և կապիտալում համայնքի մասնակցության իրացումից մուտքեր</t>
  </si>
  <si>
    <t xml:space="preserve">2.1. Բաժնետոմսեր և կապիտալում այլ մասնակցություն </t>
  </si>
  <si>
    <t>2. ՖԻՆԱՆՍԱԿԱՆ ԱԿՏԻՎՆԵՐ           (տող8161+տող8170+տող8190-տող8197+տող8198+տող8199)</t>
  </si>
  <si>
    <t>ՀՀ այլ համայնքների բյուջեներին</t>
  </si>
  <si>
    <t>ՀՀ պետական բյուջեին</t>
  </si>
  <si>
    <t>ՀՀ այլ համայնքների բյուջեներից</t>
  </si>
  <si>
    <t>ՀՀ պետական բյուջեից</t>
  </si>
  <si>
    <t xml:space="preserve">  - բյուջետային փոխատվությունների ստացում</t>
  </si>
  <si>
    <t>այլ աղբյուրներին</t>
  </si>
  <si>
    <t>այլ աղբյուրներից</t>
  </si>
  <si>
    <t>պետական բյուջեից</t>
  </si>
  <si>
    <t xml:space="preserve">1.2. Վարկեր և փոխատվություններ (ստացում և մարում)              (տող 8121+տող8140) </t>
  </si>
  <si>
    <t>1. ՓՈԽԱՌՈՒ ՄԻՋՈՑՆԵՐ     (տող 8111+տող 8120)</t>
  </si>
  <si>
    <t xml:space="preserve">                Ա. ՆԵՐՔԻՆ ԱՂԲՅՈՒՐՆԵՐ                       (տող 8110+տող 8160)</t>
  </si>
  <si>
    <t xml:space="preserve">                         ԸՆԴԱՄԵՆԸ`                                 (տող 8100+տող 8200), (տող 8000 հակառակ նշանով)</t>
  </si>
  <si>
    <t xml:space="preserve">վարչական մաս
</t>
  </si>
  <si>
    <t>անվանումները</t>
  </si>
  <si>
    <t xml:space="preserve">Ըստ  եռամսյակների </t>
  </si>
  <si>
    <t xml:space="preserve"> այդ թվում`</t>
  </si>
  <si>
    <t xml:space="preserve">Տողի  NN  </t>
  </si>
  <si>
    <t>ՀԱՄԱՅՆՔԻ ԲՅՈՒՋԵԻ  ՀԱՎԵԼՈՒՐԴԻ ՕԳՏԱԳՈՐԾՄԱՆ ՈՒՂՂՈՒԹՅՈՒՆՆԵՐԸ ԿԱՄ ԴԵՖԻՑԻՏԻ (ՊԱԿԱՍՈՒՐԴԻ) ՖԻՆԱՆՍԱՎՈՐՄԱՆ ԱՂԲՅՈՒՐՆԵՐԸ</t>
  </si>
  <si>
    <t>ՀԱՏՎԱԾ 5</t>
  </si>
  <si>
    <t>N                              որոշման</t>
  </si>
  <si>
    <t>ՀԱՏՎԱԾ 6</t>
  </si>
  <si>
    <t>Գյումրի համայնքի ավագանու 2019 թվականի</t>
  </si>
  <si>
    <t xml:space="preserve">Գյումրի համայնքի ավագանու 2019 թ.                              </t>
  </si>
  <si>
    <t xml:space="preserve">Գյումրի համայնքի ավագանու 2019 թ.                     </t>
  </si>
  <si>
    <t xml:space="preserve"> Վարչական սարքավորումներ</t>
  </si>
  <si>
    <t xml:space="preserve">Գյումրի համայնքի ավագանու  2019 թ.                     </t>
  </si>
  <si>
    <t xml:space="preserve">                  </t>
  </si>
  <si>
    <t>Հավելված 4՝</t>
  </si>
  <si>
    <r>
      <rPr>
        <u val="single"/>
        <sz val="10"/>
        <rFont val="GHEA Grapalat"/>
        <family val="3"/>
      </rPr>
      <t>հունիսի 12-ի  N   93-Ն</t>
    </r>
    <r>
      <rPr>
        <sz val="10"/>
        <rFont val="GHEA Grapalat"/>
        <family val="3"/>
      </rPr>
      <t xml:space="preserve"> որոշման</t>
    </r>
  </si>
  <si>
    <t>Հավելված 2՝</t>
  </si>
  <si>
    <t>Հավելված 3՝</t>
  </si>
  <si>
    <r>
      <rPr>
        <u val="single"/>
        <sz val="10"/>
        <rFont val="GHEA Grapalat"/>
        <family val="3"/>
      </rPr>
      <t>հունիսի 12-ի  N   93-Ն</t>
    </r>
    <r>
      <rPr>
        <sz val="10"/>
        <rFont val="GHEA Grapalat"/>
        <family val="3"/>
      </rPr>
      <t xml:space="preserve"> որոշման  </t>
    </r>
  </si>
  <si>
    <t>Հավելված 1՝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</si>
</sst>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0000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000.0"/>
    <numFmt numFmtId="197" formatCode="_(* #,##0.0_);_(* \(#,##0.0\);_(* &quot;-&quot;??_);_(@_)"/>
    <numFmt numFmtId="198" formatCode="000.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</font>
    <font>
      <b/>
      <sz val="10.5"/>
      <name val="GHEA Grapalat"/>
      <family val="3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Arial Armenian"/>
      <family val="2"/>
    </font>
    <font>
      <i/>
      <sz val="11"/>
      <name val="GHEA Grapalat"/>
      <family val="3"/>
    </font>
    <font>
      <sz val="11"/>
      <name val="Arial Armenian"/>
      <family val="2"/>
    </font>
    <font>
      <sz val="11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Arial Armenian"/>
      <family val="2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u val="single"/>
      <sz val="10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8" fontId="15" fillId="0" borderId="0" applyFont="0" applyFill="0" applyBorder="0" applyAlignment="0" applyProtection="0"/>
    <xf numFmtId="0" fontId="15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95" fontId="6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89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95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6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33" borderId="0" xfId="0" applyFont="1" applyFill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10" xfId="0" applyNumberFormat="1" applyFont="1" applyFill="1" applyBorder="1" applyAlignment="1" applyProtection="1">
      <alignment horizontal="left" vertical="center" readingOrder="1"/>
      <protection hidden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49" fontId="2" fillId="0" borderId="10" xfId="0" applyNumberFormat="1" applyFont="1" applyFill="1" applyBorder="1" applyAlignment="1" applyProtection="1">
      <alignment horizontal="center" wrapText="1"/>
      <protection hidden="1"/>
    </xf>
    <xf numFmtId="188" fontId="6" fillId="0" borderId="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34" applyFont="1" applyFill="1" applyAlignment="1">
      <alignment vertical="center"/>
      <protection/>
    </xf>
    <xf numFmtId="0" fontId="14" fillId="0" borderId="0" xfId="34" applyFont="1" applyFill="1" applyAlignment="1">
      <alignment vertical="center"/>
      <protection/>
    </xf>
    <xf numFmtId="0" fontId="2" fillId="0" borderId="21" xfId="34" applyFont="1" applyFill="1" applyBorder="1" applyAlignment="1">
      <alignment horizontal="center" vertical="center"/>
      <protection/>
    </xf>
    <xf numFmtId="0" fontId="2" fillId="0" borderId="0" xfId="34" applyFont="1" applyAlignment="1">
      <alignment/>
      <protection/>
    </xf>
    <xf numFmtId="0" fontId="2" fillId="33" borderId="0" xfId="34" applyFont="1" applyFill="1" applyAlignment="1">
      <alignment vertical="center"/>
      <protection/>
    </xf>
    <xf numFmtId="0" fontId="2" fillId="0" borderId="0" xfId="34" applyFont="1" applyAlignment="1">
      <alignment vertical="center"/>
      <protection/>
    </xf>
    <xf numFmtId="0" fontId="2" fillId="0" borderId="22" xfId="34" applyFont="1" applyFill="1" applyBorder="1" applyAlignment="1">
      <alignment horizontal="center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2" fillId="0" borderId="24" xfId="34" applyFont="1" applyFill="1" applyBorder="1" applyAlignment="1">
      <alignment horizontal="center" vertical="center" wrapText="1"/>
      <protection/>
    </xf>
    <xf numFmtId="0" fontId="2" fillId="0" borderId="25" xfId="34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wrapText="1"/>
      <protection/>
    </xf>
    <xf numFmtId="49" fontId="2" fillId="0" borderId="20" xfId="34" applyNumberFormat="1" applyFont="1" applyFill="1" applyBorder="1" applyAlignment="1">
      <alignment horizontal="center" vertical="center"/>
      <protection/>
    </xf>
    <xf numFmtId="0" fontId="2" fillId="0" borderId="20" xfId="34" applyFont="1" applyFill="1" applyBorder="1" applyAlignment="1">
      <alignment horizontal="center" vertical="center" wrapText="1"/>
      <protection/>
    </xf>
    <xf numFmtId="0" fontId="2" fillId="0" borderId="20" xfId="34" applyFont="1" applyFill="1" applyBorder="1" applyAlignment="1">
      <alignment horizontal="center" vertical="center"/>
      <protection/>
    </xf>
    <xf numFmtId="188" fontId="3" fillId="0" borderId="26" xfId="34" applyNumberFormat="1" applyFont="1" applyFill="1" applyBorder="1" applyAlignment="1">
      <alignment horizontal="center" vertical="center" wrapText="1"/>
      <protection/>
    </xf>
    <xf numFmtId="0" fontId="2" fillId="0" borderId="0" xfId="34" applyFont="1" applyFill="1" applyAlignment="1">
      <alignment horizontal="center" vertical="center"/>
      <protection/>
    </xf>
    <xf numFmtId="0" fontId="16" fillId="0" borderId="13" xfId="34" applyFont="1" applyFill="1" applyBorder="1" applyAlignment="1" quotePrefix="1">
      <alignment horizontal="center" vertical="center"/>
      <protection/>
    </xf>
    <xf numFmtId="49" fontId="8" fillId="0" borderId="27" xfId="34" applyNumberFormat="1" applyFont="1" applyFill="1" applyBorder="1" applyAlignment="1">
      <alignment horizontal="justify" vertical="center" wrapText="1"/>
      <protection/>
    </xf>
    <xf numFmtId="0" fontId="2" fillId="0" borderId="28" xfId="34" applyFont="1" applyFill="1" applyBorder="1" applyAlignment="1">
      <alignment horizontal="center" vertical="center" wrapText="1"/>
      <protection/>
    </xf>
    <xf numFmtId="0" fontId="3" fillId="0" borderId="13" xfId="34" applyFont="1" applyFill="1" applyBorder="1" applyAlignment="1" quotePrefix="1">
      <alignment horizontal="center" vertical="center"/>
      <protection/>
    </xf>
    <xf numFmtId="0" fontId="3" fillId="0" borderId="29" xfId="34" applyFont="1" applyFill="1" applyBorder="1" applyAlignment="1">
      <alignment vertical="center" wrapText="1"/>
      <protection/>
    </xf>
    <xf numFmtId="0" fontId="3" fillId="0" borderId="13" xfId="34" applyFont="1" applyFill="1" applyBorder="1" applyAlignment="1">
      <alignment horizontal="center" vertical="center"/>
      <protection/>
    </xf>
    <xf numFmtId="188" fontId="3" fillId="0" borderId="13" xfId="34" applyNumberFormat="1" applyFont="1" applyFill="1" applyBorder="1" applyAlignment="1">
      <alignment horizontal="center" vertical="center"/>
      <protection/>
    </xf>
    <xf numFmtId="0" fontId="3" fillId="0" borderId="0" xfId="34" applyFont="1" applyAlignment="1">
      <alignment vertical="center"/>
      <protection/>
    </xf>
    <xf numFmtId="0" fontId="3" fillId="0" borderId="13" xfId="34" applyFont="1" applyFill="1" applyBorder="1" applyAlignment="1">
      <alignment vertical="center" wrapText="1"/>
      <protection/>
    </xf>
    <xf numFmtId="0" fontId="3" fillId="0" borderId="0" xfId="34" applyFont="1" applyFill="1" applyBorder="1" applyAlignment="1">
      <alignment horizontal="center" vertical="center"/>
      <protection/>
    </xf>
    <xf numFmtId="188" fontId="3" fillId="0" borderId="13" xfId="34" applyNumberFormat="1" applyFont="1" applyFill="1" applyBorder="1" applyAlignment="1">
      <alignment horizontal="center" vertical="center" wrapText="1"/>
      <protection/>
    </xf>
    <xf numFmtId="49" fontId="2" fillId="0" borderId="10" xfId="34" applyNumberFormat="1" applyFont="1" applyFill="1" applyBorder="1" applyAlignment="1" quotePrefix="1">
      <alignment horizontal="center" vertical="center"/>
      <protection/>
    </xf>
    <xf numFmtId="0" fontId="2" fillId="0" borderId="10" xfId="34" applyNumberFormat="1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188" fontId="2" fillId="0" borderId="10" xfId="34" applyNumberFormat="1" applyFont="1" applyFill="1" applyBorder="1" applyAlignment="1">
      <alignment horizontal="center" vertical="center"/>
      <protection/>
    </xf>
    <xf numFmtId="188" fontId="3" fillId="0" borderId="0" xfId="34" applyNumberFormat="1" applyFont="1" applyFill="1" applyBorder="1" applyAlignment="1">
      <alignment wrapText="1"/>
      <protection/>
    </xf>
    <xf numFmtId="0" fontId="2" fillId="0" borderId="10" xfId="34" applyNumberFormat="1" applyFont="1" applyFill="1" applyBorder="1" applyAlignment="1" quotePrefix="1">
      <alignment horizontal="center" vertical="center"/>
      <protection/>
    </xf>
    <xf numFmtId="0" fontId="3" fillId="0" borderId="13" xfId="34" applyNumberFormat="1" applyFont="1" applyFill="1" applyBorder="1" applyAlignment="1" quotePrefix="1">
      <alignment horizontal="center" vertical="center"/>
      <protection/>
    </xf>
    <xf numFmtId="0" fontId="3" fillId="0" borderId="10" xfId="34" applyFont="1" applyFill="1" applyBorder="1" applyAlignment="1">
      <alignment horizontal="center" vertical="center"/>
      <protection/>
    </xf>
    <xf numFmtId="49" fontId="2" fillId="0" borderId="13" xfId="34" applyNumberFormat="1" applyFont="1" applyFill="1" applyBorder="1" applyAlignment="1" quotePrefix="1">
      <alignment horizontal="center" vertical="center"/>
      <protection/>
    </xf>
    <xf numFmtId="0" fontId="2" fillId="0" borderId="13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 applyAlignment="1">
      <alignment horizontal="center" vertical="center"/>
      <protection/>
    </xf>
    <xf numFmtId="188" fontId="2" fillId="0" borderId="13" xfId="34" applyNumberFormat="1" applyFont="1" applyFill="1" applyBorder="1" applyAlignment="1">
      <alignment horizontal="center" vertical="center"/>
      <protection/>
    </xf>
    <xf numFmtId="0" fontId="2" fillId="0" borderId="13" xfId="34" applyFont="1" applyFill="1" applyBorder="1" applyAlignment="1">
      <alignment horizontal="center" vertical="center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horizontal="left" vertical="center" wrapText="1" indent="3"/>
      <protection/>
    </xf>
    <xf numFmtId="49" fontId="2" fillId="0" borderId="10" xfId="34" applyNumberFormat="1" applyFont="1" applyFill="1" applyBorder="1" applyAlignment="1">
      <alignment horizontal="center" vertical="center"/>
      <protection/>
    </xf>
    <xf numFmtId="0" fontId="2" fillId="34" borderId="10" xfId="34" applyFont="1" applyFill="1" applyBorder="1" applyAlignment="1">
      <alignment vertical="center" wrapText="1"/>
      <protection/>
    </xf>
    <xf numFmtId="0" fontId="2" fillId="0" borderId="13" xfId="34" applyNumberFormat="1" applyFont="1" applyFill="1" applyBorder="1" applyAlignment="1" quotePrefix="1">
      <alignment horizontal="center" vertical="center"/>
      <protection/>
    </xf>
    <xf numFmtId="0" fontId="2" fillId="34" borderId="13" xfId="34" applyFont="1" applyFill="1" applyBorder="1" applyAlignment="1">
      <alignment vertical="center" wrapText="1"/>
      <protection/>
    </xf>
    <xf numFmtId="0" fontId="2" fillId="0" borderId="13" xfId="34" applyNumberFormat="1" applyFont="1" applyFill="1" applyBorder="1" applyAlignment="1">
      <alignment horizontal="center" vertical="center"/>
      <protection/>
    </xf>
    <xf numFmtId="0" fontId="2" fillId="0" borderId="20" xfId="34" applyNumberFormat="1" applyFont="1" applyFill="1" applyBorder="1" applyAlignment="1" quotePrefix="1">
      <alignment horizontal="center" vertical="center"/>
      <protection/>
    </xf>
    <xf numFmtId="188" fontId="2" fillId="0" borderId="2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Continuous" vertical="center"/>
      <protection/>
    </xf>
    <xf numFmtId="188" fontId="2" fillId="0" borderId="10" xfId="34" applyNumberFormat="1" applyFont="1" applyFill="1" applyBorder="1" applyAlignment="1" applyProtection="1">
      <alignment horizontal="center" vertical="center"/>
      <protection/>
    </xf>
    <xf numFmtId="0" fontId="2" fillId="0" borderId="10" xfId="34" applyFont="1" applyFill="1" applyBorder="1" applyAlignment="1">
      <alignment horizontal="left" vertical="center" wrapText="1" indent="2"/>
      <protection/>
    </xf>
    <xf numFmtId="188" fontId="3" fillId="0" borderId="10" xfId="34" applyNumberFormat="1" applyFont="1" applyFill="1" applyBorder="1" applyAlignment="1">
      <alignment horizontal="center" vertical="center"/>
      <protection/>
    </xf>
    <xf numFmtId="0" fontId="2" fillId="33" borderId="0" xfId="34" applyFont="1" applyFill="1" applyAlignment="1">
      <alignment horizontal="center" vertical="center"/>
      <protection/>
    </xf>
    <xf numFmtId="1" fontId="2" fillId="0" borderId="10" xfId="34" applyNumberFormat="1" applyFont="1" applyFill="1" applyBorder="1" applyAlignment="1">
      <alignment horizontal="center" vertical="center" wrapText="1"/>
      <protection/>
    </xf>
    <xf numFmtId="0" fontId="3" fillId="0" borderId="27" xfId="34" applyFont="1" applyFill="1" applyBorder="1" applyAlignment="1">
      <alignment wrapText="1"/>
      <protection/>
    </xf>
    <xf numFmtId="1" fontId="3" fillId="0" borderId="13" xfId="34" applyNumberFormat="1" applyFont="1" applyFill="1" applyBorder="1" applyAlignment="1">
      <alignment horizontal="center" vertical="center" wrapText="1"/>
      <protection/>
    </xf>
    <xf numFmtId="0" fontId="3" fillId="0" borderId="10" xfId="34" applyNumberFormat="1" applyFont="1" applyFill="1" applyBorder="1" applyAlignment="1" quotePrefix="1">
      <alignment horizontal="center" vertical="center"/>
      <protection/>
    </xf>
    <xf numFmtId="0" fontId="3" fillId="0" borderId="10" xfId="34" applyFont="1" applyFill="1" applyBorder="1" applyAlignment="1">
      <alignment vertical="center" wrapText="1"/>
      <protection/>
    </xf>
    <xf numFmtId="1" fontId="3" fillId="0" borderId="10" xfId="34" applyNumberFormat="1" applyFont="1" applyFill="1" applyBorder="1" applyAlignment="1">
      <alignment horizontal="center" vertical="center" wrapText="1"/>
      <protection/>
    </xf>
    <xf numFmtId="188" fontId="3" fillId="0" borderId="10" xfId="34" applyNumberFormat="1" applyFont="1" applyFill="1" applyBorder="1" applyAlignment="1">
      <alignment horizontal="center" vertical="center" wrapText="1"/>
      <protection/>
    </xf>
    <xf numFmtId="195" fontId="3" fillId="0" borderId="0" xfId="34" applyNumberFormat="1" applyFont="1" applyFill="1" applyBorder="1" applyAlignment="1">
      <alignment wrapText="1"/>
      <protection/>
    </xf>
    <xf numFmtId="195" fontId="2" fillId="0" borderId="0" xfId="34" applyNumberFormat="1" applyFont="1" applyAlignment="1">
      <alignment vertical="center"/>
      <protection/>
    </xf>
    <xf numFmtId="0" fontId="3" fillId="0" borderId="10" xfId="34" applyFont="1" applyFill="1" applyBorder="1" applyAlignment="1" quotePrefix="1">
      <alignment horizontal="center" vertical="center"/>
      <protection/>
    </xf>
    <xf numFmtId="0" fontId="2" fillId="0" borderId="10" xfId="34" applyNumberFormat="1" applyFont="1" applyFill="1" applyBorder="1" applyAlignment="1">
      <alignment horizontal="left" vertical="center" wrapText="1" indent="1"/>
      <protection/>
    </xf>
    <xf numFmtId="0" fontId="3" fillId="0" borderId="10" xfId="34" applyNumberFormat="1" applyFont="1" applyFill="1" applyBorder="1" applyAlignment="1">
      <alignment vertical="center" wrapText="1"/>
      <protection/>
    </xf>
    <xf numFmtId="49" fontId="2" fillId="0" borderId="28" xfId="34" applyNumberFormat="1" applyFont="1" applyFill="1" applyBorder="1" applyAlignment="1">
      <alignment horizontal="center" vertical="center"/>
      <protection/>
    </xf>
    <xf numFmtId="1" fontId="2" fillId="0" borderId="20" xfId="34" applyNumberFormat="1" applyFont="1" applyFill="1" applyBorder="1" applyAlignment="1">
      <alignment horizontal="center" vertical="center" wrapText="1"/>
      <protection/>
    </xf>
    <xf numFmtId="0" fontId="2" fillId="0" borderId="10" xfId="34" applyNumberFormat="1" applyFont="1" applyFill="1" applyBorder="1" applyAlignment="1">
      <alignment horizontal="left" vertical="center" wrapText="1"/>
      <protection/>
    </xf>
    <xf numFmtId="49" fontId="2" fillId="0" borderId="13" xfId="34" applyNumberFormat="1" applyFont="1" applyFill="1" applyBorder="1" applyAlignment="1" quotePrefix="1">
      <alignment vertical="center"/>
      <protection/>
    </xf>
    <xf numFmtId="188" fontId="2" fillId="0" borderId="10" xfId="33" applyNumberFormat="1" applyFont="1" applyFill="1" applyBorder="1" applyAlignment="1">
      <alignment horizontal="center" vertical="center"/>
    </xf>
    <xf numFmtId="0" fontId="3" fillId="0" borderId="30" xfId="34" applyFont="1" applyFill="1" applyBorder="1" applyAlignment="1">
      <alignment wrapText="1"/>
      <protection/>
    </xf>
    <xf numFmtId="0" fontId="2" fillId="0" borderId="0" xfId="34" applyFont="1" applyFill="1" applyAlignment="1">
      <alignment vertical="center" wrapText="1"/>
      <protection/>
    </xf>
    <xf numFmtId="0" fontId="3" fillId="0" borderId="31" xfId="34" applyFont="1" applyFill="1" applyBorder="1" applyAlignment="1">
      <alignment horizont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2" fillId="0" borderId="20" xfId="34" applyNumberFormat="1" applyFont="1" applyFill="1" applyBorder="1" applyAlignment="1">
      <alignment vertical="center" wrapText="1"/>
      <protection/>
    </xf>
    <xf numFmtId="188" fontId="2" fillId="33" borderId="0" xfId="34" applyNumberFormat="1" applyFont="1" applyFill="1" applyAlignment="1">
      <alignment vertical="center"/>
      <protection/>
    </xf>
    <xf numFmtId="49" fontId="69" fillId="0" borderId="10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95" fontId="19" fillId="0" borderId="0" xfId="0" applyNumberFormat="1" applyFont="1" applyFill="1" applyBorder="1" applyAlignment="1">
      <alignment wrapText="1"/>
    </xf>
    <xf numFmtId="188" fontId="19" fillId="0" borderId="0" xfId="0" applyNumberFormat="1" applyFont="1" applyFill="1" applyBorder="1" applyAlignment="1">
      <alignment wrapText="1"/>
    </xf>
    <xf numFmtId="195" fontId="19" fillId="0" borderId="0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Fill="1" applyBorder="1" applyAlignment="1">
      <alignment horizontal="right" wrapText="1"/>
    </xf>
    <xf numFmtId="188" fontId="4" fillId="0" borderId="32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195" fontId="21" fillId="0" borderId="10" xfId="0" applyNumberFormat="1" applyFont="1" applyBorder="1" applyAlignment="1" applyProtection="1">
      <alignment horizontal="center"/>
      <protection hidden="1"/>
    </xf>
    <xf numFmtId="195" fontId="21" fillId="0" borderId="10" xfId="0" applyNumberFormat="1" applyFont="1" applyBorder="1" applyAlignment="1" applyProtection="1">
      <alignment horizontal="center" wrapText="1"/>
      <protection hidden="1"/>
    </xf>
    <xf numFmtId="49" fontId="22" fillId="0" borderId="10" xfId="0" applyNumberFormat="1" applyFont="1" applyFill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195" fontId="24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195" fontId="24" fillId="0" borderId="10" xfId="0" applyNumberFormat="1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 wrapText="1"/>
      <protection hidden="1"/>
    </xf>
    <xf numFmtId="0" fontId="23" fillId="0" borderId="10" xfId="0" applyNumberFormat="1" applyFont="1" applyBorder="1" applyAlignment="1" applyProtection="1">
      <alignment horizontal="center" wrapText="1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 wrapText="1"/>
      <protection hidden="1"/>
    </xf>
    <xf numFmtId="0" fontId="70" fillId="0" borderId="20" xfId="0" applyFont="1" applyBorder="1" applyAlignment="1">
      <alignment/>
    </xf>
    <xf numFmtId="0" fontId="24" fillId="0" borderId="20" xfId="0" applyFont="1" applyBorder="1" applyAlignment="1" applyProtection="1">
      <alignment horizontal="center"/>
      <protection hidden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/>
      <protection hidden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 applyProtection="1">
      <alignment horizontal="center"/>
      <protection hidden="1"/>
    </xf>
    <xf numFmtId="0" fontId="24" fillId="33" borderId="10" xfId="0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9" fontId="24" fillId="33" borderId="10" xfId="0" applyNumberFormat="1" applyFont="1" applyFill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center" wrapText="1"/>
      <protection hidden="1"/>
    </xf>
    <xf numFmtId="0" fontId="24" fillId="33" borderId="10" xfId="0" applyFont="1" applyFill="1" applyBorder="1" applyAlignment="1" applyProtection="1">
      <alignment horizontal="center" wrapText="1"/>
      <protection hidden="1"/>
    </xf>
    <xf numFmtId="0" fontId="24" fillId="0" borderId="0" xfId="0" applyFont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71" fillId="0" borderId="0" xfId="0" applyFont="1" applyAlignment="1">
      <alignment/>
    </xf>
    <xf numFmtId="0" fontId="2" fillId="0" borderId="21" xfId="34" applyFont="1" applyFill="1" applyBorder="1" applyAlignment="1">
      <alignment horizontal="center" vertical="center" wrapText="1"/>
      <protection/>
    </xf>
    <xf numFmtId="0" fontId="2" fillId="0" borderId="22" xfId="34" applyFont="1" applyFill="1" applyBorder="1" applyAlignment="1">
      <alignment horizontal="center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14" fillId="0" borderId="0" xfId="34" applyFont="1" applyFill="1" applyAlignment="1">
      <alignment horizontal="center" vertical="center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2" fillId="0" borderId="36" xfId="34" applyFont="1" applyFill="1" applyBorder="1" applyAlignment="1">
      <alignment horizontal="center" vertical="center" wrapText="1"/>
      <protection/>
    </xf>
    <xf numFmtId="0" fontId="2" fillId="0" borderId="37" xfId="34" applyFont="1" applyFill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2" fillId="0" borderId="38" xfId="34" applyFont="1" applyFill="1" applyBorder="1" applyAlignment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left" wrapText="1"/>
      <protection/>
    </xf>
    <xf numFmtId="0" fontId="3" fillId="0" borderId="38" xfId="34" applyFont="1" applyFill="1" applyBorder="1" applyAlignment="1">
      <alignment horizontal="left" wrapText="1"/>
      <protection/>
    </xf>
    <xf numFmtId="0" fontId="3" fillId="0" borderId="11" xfId="34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 applyProtection="1">
      <alignment horizontal="center" vertical="center" textRotation="90" wrapText="1"/>
      <protection hidden="1"/>
    </xf>
    <xf numFmtId="190" fontId="7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14" fillId="0" borderId="30" xfId="34" applyFont="1" applyFill="1" applyBorder="1" applyAlignment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95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20" xfId="0" applyNumberFormat="1" applyFont="1" applyBorder="1" applyAlignment="1" applyProtection="1">
      <alignment horizontal="center" vertical="center"/>
      <protection hidden="1"/>
    </xf>
    <xf numFmtId="195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68" fillId="0" borderId="20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8" fillId="0" borderId="0" xfId="0" applyFont="1" applyAlignment="1">
      <alignment horizontal="center"/>
    </xf>
    <xf numFmtId="0" fontId="73" fillId="0" borderId="3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SheetLayoutView="100" zoomScalePageLayoutView="0" workbookViewId="0" topLeftCell="A37">
      <selection activeCell="B43" sqref="B43"/>
    </sheetView>
  </sheetViews>
  <sheetFormatPr defaultColWidth="9.140625" defaultRowHeight="15"/>
  <cols>
    <col min="1" max="1" width="7.7109375" style="122" bestFit="1" customWidth="1"/>
    <col min="2" max="2" width="55.7109375" style="180" customWidth="1"/>
    <col min="3" max="3" width="8.7109375" style="122" customWidth="1"/>
    <col min="4" max="4" width="13.8515625" style="110" customWidth="1"/>
    <col min="5" max="5" width="14.140625" style="161" customWidth="1"/>
    <col min="6" max="6" width="12.140625" style="161" customWidth="1"/>
    <col min="7" max="7" width="10.421875" style="110" bestFit="1" customWidth="1"/>
    <col min="8" max="8" width="11.57421875" style="161" customWidth="1"/>
    <col min="9" max="9" width="12.28125" style="161" bestFit="1" customWidth="1"/>
    <col min="10" max="10" width="12.28125" style="110" bestFit="1" customWidth="1"/>
    <col min="11" max="11" width="14.140625" style="161" customWidth="1"/>
    <col min="12" max="12" width="14.140625" style="110" customWidth="1"/>
    <col min="13" max="13" width="9.57421875" style="111" bestFit="1" customWidth="1"/>
    <col min="14" max="15" width="9.140625" style="111" customWidth="1"/>
    <col min="16" max="16" width="9.8515625" style="111" bestFit="1" customWidth="1"/>
    <col min="17" max="16384" width="9.140625" style="111" customWidth="1"/>
  </cols>
  <sheetData>
    <row r="1" spans="1:8" s="19" customFormat="1" ht="13.5">
      <c r="A1" s="23"/>
      <c r="B1" s="24"/>
      <c r="C1" s="23"/>
      <c r="D1" s="25"/>
      <c r="E1" s="26"/>
      <c r="F1" s="26"/>
      <c r="H1" s="19" t="s">
        <v>891</v>
      </c>
    </row>
    <row r="2" spans="1:7" s="19" customFormat="1" ht="13.5">
      <c r="A2" s="23"/>
      <c r="B2" s="24"/>
      <c r="C2" s="23"/>
      <c r="D2" s="25"/>
      <c r="E2" s="26"/>
      <c r="F2" s="26"/>
      <c r="G2" s="19" t="s">
        <v>610</v>
      </c>
    </row>
    <row r="3" spans="1:7" s="19" customFormat="1" ht="13.5">
      <c r="A3" s="23"/>
      <c r="B3" s="24"/>
      <c r="C3" s="23"/>
      <c r="D3" s="25"/>
      <c r="E3" s="26"/>
      <c r="F3" s="26"/>
      <c r="G3" s="19" t="s">
        <v>884</v>
      </c>
    </row>
    <row r="4" spans="1:9" s="19" customFormat="1" ht="12.75" customHeight="1">
      <c r="A4" s="23"/>
      <c r="B4" s="24"/>
      <c r="C4" s="23"/>
      <c r="D4" s="25"/>
      <c r="E4" s="26"/>
      <c r="F4" s="26"/>
      <c r="G4" s="303" t="s">
        <v>887</v>
      </c>
      <c r="H4" s="303"/>
      <c r="I4" s="303"/>
    </row>
    <row r="5" spans="1:6" s="106" customFormat="1" ht="28.5" customHeight="1">
      <c r="A5" s="248" t="s">
        <v>719</v>
      </c>
      <c r="B5" s="248"/>
      <c r="C5" s="248"/>
      <c r="D5" s="248"/>
      <c r="E5" s="248"/>
      <c r="F5" s="248"/>
    </row>
    <row r="6" spans="1:7" s="106" customFormat="1" ht="24.75" customHeight="1">
      <c r="A6" s="248" t="s">
        <v>720</v>
      </c>
      <c r="B6" s="248"/>
      <c r="C6" s="248"/>
      <c r="D6" s="248"/>
      <c r="E6" s="248"/>
      <c r="F6" s="248"/>
      <c r="G6" s="107"/>
    </row>
    <row r="7" spans="9:10" s="106" customFormat="1" ht="14.25" thickBot="1">
      <c r="I7" s="249" t="s">
        <v>799</v>
      </c>
      <c r="J7" s="249"/>
    </row>
    <row r="8" spans="1:11" ht="13.5" customHeight="1" thickBot="1">
      <c r="A8" s="108"/>
      <c r="B8" s="108"/>
      <c r="C8" s="245" t="s">
        <v>723</v>
      </c>
      <c r="D8" s="181" t="s">
        <v>721</v>
      </c>
      <c r="E8" s="181"/>
      <c r="F8" s="181"/>
      <c r="G8" s="255" t="s">
        <v>800</v>
      </c>
      <c r="H8" s="256"/>
      <c r="I8" s="256"/>
      <c r="J8" s="257"/>
      <c r="K8" s="109"/>
    </row>
    <row r="9" spans="1:11" ht="12.75" customHeight="1">
      <c r="A9" s="112" t="s">
        <v>143</v>
      </c>
      <c r="B9" s="112" t="s">
        <v>722</v>
      </c>
      <c r="C9" s="246"/>
      <c r="D9" s="250" t="s">
        <v>372</v>
      </c>
      <c r="E9" s="182" t="s">
        <v>154</v>
      </c>
      <c r="F9" s="182"/>
      <c r="G9" s="252" t="s">
        <v>371</v>
      </c>
      <c r="H9" s="253"/>
      <c r="I9" s="253"/>
      <c r="J9" s="254"/>
      <c r="K9" s="109"/>
    </row>
    <row r="10" spans="1:11" ht="27.75" customHeight="1" thickBot="1">
      <c r="A10" s="113"/>
      <c r="B10" s="113"/>
      <c r="C10" s="247"/>
      <c r="D10" s="251"/>
      <c r="E10" s="114" t="s">
        <v>373</v>
      </c>
      <c r="F10" s="115" t="s">
        <v>374</v>
      </c>
      <c r="G10" s="116">
        <v>1</v>
      </c>
      <c r="H10" s="116">
        <v>2</v>
      </c>
      <c r="I10" s="116">
        <v>3</v>
      </c>
      <c r="J10" s="116">
        <v>4</v>
      </c>
      <c r="K10" s="117"/>
    </row>
    <row r="11" spans="1:12" s="122" customFormat="1" ht="14.25">
      <c r="A11" s="118">
        <v>1</v>
      </c>
      <c r="B11" s="119">
        <v>2</v>
      </c>
      <c r="C11" s="120">
        <v>3</v>
      </c>
      <c r="D11" s="120">
        <v>4</v>
      </c>
      <c r="E11" s="120">
        <v>5</v>
      </c>
      <c r="F11" s="119">
        <v>6</v>
      </c>
      <c r="G11" s="120">
        <v>7</v>
      </c>
      <c r="H11" s="120">
        <v>8</v>
      </c>
      <c r="I11" s="119">
        <v>9</v>
      </c>
      <c r="J11" s="119">
        <v>10</v>
      </c>
      <c r="K11" s="117"/>
      <c r="L11" s="110"/>
    </row>
    <row r="12" spans="1:12" s="106" customFormat="1" ht="34.5">
      <c r="A12" s="123" t="s">
        <v>617</v>
      </c>
      <c r="B12" s="124" t="s">
        <v>780</v>
      </c>
      <c r="C12" s="125"/>
      <c r="D12" s="121">
        <f aca="true" t="shared" si="0" ref="D12:J12">SUM(D13,D51,D70)</f>
        <v>3623969.8000000003</v>
      </c>
      <c r="E12" s="121">
        <f t="shared" si="0"/>
        <v>3623003</v>
      </c>
      <c r="F12" s="121">
        <f t="shared" si="0"/>
        <v>373950.8</v>
      </c>
      <c r="G12" s="121">
        <f t="shared" si="0"/>
        <v>902118.3637096775</v>
      </c>
      <c r="H12" s="121">
        <f t="shared" si="0"/>
        <v>1793551.5145161292</v>
      </c>
      <c r="I12" s="121">
        <f t="shared" si="0"/>
        <v>2707106.3072580644</v>
      </c>
      <c r="J12" s="121">
        <f t="shared" si="0"/>
        <v>3623969.8000000003</v>
      </c>
      <c r="K12" s="117"/>
      <c r="L12" s="110"/>
    </row>
    <row r="13" spans="1:12" s="130" customFormat="1" ht="42.75">
      <c r="A13" s="126" t="s">
        <v>618</v>
      </c>
      <c r="B13" s="127" t="s">
        <v>781</v>
      </c>
      <c r="C13" s="128">
        <v>7100</v>
      </c>
      <c r="D13" s="121">
        <f>SUM(D14,D17,D19,D41,D45)</f>
        <v>748732</v>
      </c>
      <c r="E13" s="121">
        <f>SUM(E14,E17,E19,E41,E45)</f>
        <v>748732</v>
      </c>
      <c r="F13" s="129" t="s">
        <v>0</v>
      </c>
      <c r="G13" s="121">
        <f>SUM(G14,G17,G19,G41,G45)</f>
        <v>200250.5564516129</v>
      </c>
      <c r="H13" s="121">
        <f>SUM(H14,H17,H19,H41,H45)</f>
        <v>374886.26774193544</v>
      </c>
      <c r="I13" s="121">
        <f>SUM(I14,I17,I19,I41,I45)</f>
        <v>560767.6338709678</v>
      </c>
      <c r="J13" s="121">
        <f>SUM(J14,J17,J19,J41,J45)</f>
        <v>748732</v>
      </c>
      <c r="K13" s="117"/>
      <c r="L13" s="184"/>
    </row>
    <row r="14" spans="1:12" s="130" customFormat="1" ht="42.75">
      <c r="A14" s="126" t="s">
        <v>619</v>
      </c>
      <c r="B14" s="131" t="s">
        <v>782</v>
      </c>
      <c r="C14" s="132">
        <v>7131</v>
      </c>
      <c r="D14" s="133">
        <f>SUM(D15:D16)</f>
        <v>147642.3</v>
      </c>
      <c r="E14" s="133">
        <f>SUM(E15:E16)</f>
        <v>147642.3</v>
      </c>
      <c r="F14" s="129" t="s">
        <v>0</v>
      </c>
      <c r="G14" s="133">
        <f>SUM(G15:G16)</f>
        <v>34490.6</v>
      </c>
      <c r="H14" s="133">
        <f>SUM(H15:H16)</f>
        <v>70628.1</v>
      </c>
      <c r="I14" s="133">
        <f>SUM(I15:I16)</f>
        <v>109135.2</v>
      </c>
      <c r="J14" s="133">
        <f>SUM(J15:J16)</f>
        <v>147642.3</v>
      </c>
      <c r="K14" s="117"/>
      <c r="L14" s="184"/>
    </row>
    <row r="15" spans="1:12" ht="40.5">
      <c r="A15" s="134" t="s">
        <v>620</v>
      </c>
      <c r="B15" s="135" t="s">
        <v>783</v>
      </c>
      <c r="C15" s="136"/>
      <c r="D15" s="137">
        <v>98980.6</v>
      </c>
      <c r="E15" s="137">
        <f>SUM(D15)</f>
        <v>98980.6</v>
      </c>
      <c r="F15" s="137" t="s">
        <v>0</v>
      </c>
      <c r="G15" s="137">
        <v>23053</v>
      </c>
      <c r="H15" s="137">
        <v>47302.1</v>
      </c>
      <c r="I15" s="137">
        <v>73141.4</v>
      </c>
      <c r="J15" s="137">
        <f>+D15</f>
        <v>98980.6</v>
      </c>
      <c r="K15" s="138"/>
      <c r="L15" s="184"/>
    </row>
    <row r="16" spans="1:12" ht="27">
      <c r="A16" s="139">
        <v>1112</v>
      </c>
      <c r="B16" s="135" t="s">
        <v>724</v>
      </c>
      <c r="C16" s="136"/>
      <c r="D16" s="137">
        <v>48661.7</v>
      </c>
      <c r="E16" s="137">
        <f>SUM(D16)</f>
        <v>48661.7</v>
      </c>
      <c r="F16" s="137" t="s">
        <v>0</v>
      </c>
      <c r="G16" s="137">
        <v>11437.6</v>
      </c>
      <c r="H16" s="137">
        <v>23326</v>
      </c>
      <c r="I16" s="137">
        <v>35993.8</v>
      </c>
      <c r="J16" s="137">
        <f>+D16</f>
        <v>48661.7</v>
      </c>
      <c r="K16" s="117"/>
      <c r="L16" s="184"/>
    </row>
    <row r="17" spans="1:12" s="130" customFormat="1" ht="14.25">
      <c r="A17" s="140">
        <v>1120</v>
      </c>
      <c r="B17" s="131" t="s">
        <v>725</v>
      </c>
      <c r="C17" s="132">
        <v>7136</v>
      </c>
      <c r="D17" s="133">
        <f>SUM(D18)</f>
        <v>470477.5</v>
      </c>
      <c r="E17" s="133">
        <f>SUM(E18)</f>
        <v>470477.5</v>
      </c>
      <c r="F17" s="129" t="s">
        <v>0</v>
      </c>
      <c r="G17" s="133">
        <f>SUM(G18)</f>
        <v>135982.1</v>
      </c>
      <c r="H17" s="133">
        <f>SUM(H18)</f>
        <v>242810.5</v>
      </c>
      <c r="I17" s="133">
        <f>SUM(I18)</f>
        <v>356644</v>
      </c>
      <c r="J17" s="133">
        <f>SUM(J18)</f>
        <v>470477.5</v>
      </c>
      <c r="K17" s="117"/>
      <c r="L17" s="184"/>
    </row>
    <row r="18" spans="1:12" ht="27">
      <c r="A18" s="134" t="s">
        <v>621</v>
      </c>
      <c r="B18" s="135" t="s">
        <v>784</v>
      </c>
      <c r="C18" s="136"/>
      <c r="D18" s="137">
        <v>470477.5</v>
      </c>
      <c r="E18" s="137">
        <f>SUM(D18)</f>
        <v>470477.5</v>
      </c>
      <c r="F18" s="137" t="s">
        <v>0</v>
      </c>
      <c r="G18" s="137">
        <v>135982.1</v>
      </c>
      <c r="H18" s="137">
        <v>242810.5</v>
      </c>
      <c r="I18" s="137">
        <v>356644</v>
      </c>
      <c r="J18" s="137">
        <f>+D18</f>
        <v>470477.5</v>
      </c>
      <c r="K18" s="138"/>
      <c r="L18" s="184"/>
    </row>
    <row r="19" spans="1:12" s="130" customFormat="1" ht="28.5">
      <c r="A19" s="126" t="s">
        <v>622</v>
      </c>
      <c r="B19" s="131" t="s">
        <v>726</v>
      </c>
      <c r="C19" s="141">
        <v>7145</v>
      </c>
      <c r="D19" s="133">
        <f>SUM(D20)</f>
        <v>98312.20000000001</v>
      </c>
      <c r="E19" s="133">
        <f>SUM(E20)</f>
        <v>98312.20000000001</v>
      </c>
      <c r="F19" s="129" t="s">
        <v>0</v>
      </c>
      <c r="G19" s="133">
        <f>SUM(G20)</f>
        <v>22352.856451612904</v>
      </c>
      <c r="H19" s="133">
        <f>SUM(H20)</f>
        <v>46077.66774193548</v>
      </c>
      <c r="I19" s="133">
        <f>SUM(I20)</f>
        <v>71168.43387096774</v>
      </c>
      <c r="J19" s="133">
        <f>SUM(J20)</f>
        <v>98312.20000000001</v>
      </c>
      <c r="K19" s="138"/>
      <c r="L19" s="184"/>
    </row>
    <row r="20" spans="1:12" ht="81">
      <c r="A20" s="142" t="s">
        <v>623</v>
      </c>
      <c r="B20" s="143" t="s">
        <v>785</v>
      </c>
      <c r="C20" s="144">
        <v>7145</v>
      </c>
      <c r="D20" s="145">
        <f>D21+D24+D25+D26+D27+D28+D29+D30+D31+D32+D33+D34+D35+D36+D37+D38+D39+D40</f>
        <v>98312.20000000001</v>
      </c>
      <c r="E20" s="145">
        <f>E21+E24+E25+E26+E27+E28+E29+E30+E31+E32+E33+E34+E35+E36+E37+E38+E39+E40</f>
        <v>98312.20000000001</v>
      </c>
      <c r="F20" s="145" t="s">
        <v>0</v>
      </c>
      <c r="G20" s="145">
        <f>G21+G24+G25+G26+G27+G28+G29+G30+G31+G32+G33+G34+G35+G36+G37+G38+G39+G40</f>
        <v>22352.856451612904</v>
      </c>
      <c r="H20" s="145">
        <f>H21+H24+H25+H26+H27+H28+H29+H30+H31+H32+H33+H34+H35+H36+H37+H38+H39+H40</f>
        <v>46077.66774193548</v>
      </c>
      <c r="I20" s="145">
        <f>I21+I24+I25+I26+I27+I28+I29+I30+I31+I32+I33+I34+I35+I36+I37+I38+I39+I40</f>
        <v>71168.43387096774</v>
      </c>
      <c r="J20" s="145">
        <f>J21+J24+J25+J26+J27+J28+J29+J30+J31+J32+J33+J34+J35+J36+J37+J38+J39+J40</f>
        <v>98312.20000000001</v>
      </c>
      <c r="K20" s="117"/>
      <c r="L20" s="184"/>
    </row>
    <row r="21" spans="1:12" s="106" customFormat="1" ht="67.5">
      <c r="A21" s="142" t="s">
        <v>624</v>
      </c>
      <c r="B21" s="143" t="s">
        <v>786</v>
      </c>
      <c r="C21" s="146"/>
      <c r="D21" s="145">
        <f>SUM(D22:D23)</f>
        <v>2630</v>
      </c>
      <c r="E21" s="145">
        <f>SUM(E22:E23)</f>
        <v>2630</v>
      </c>
      <c r="F21" s="145" t="s">
        <v>0</v>
      </c>
      <c r="G21" s="145">
        <f>SUM(G22:G23)</f>
        <v>605</v>
      </c>
      <c r="H21" s="145">
        <f>SUM(H22:H23)</f>
        <v>1252</v>
      </c>
      <c r="I21" s="145">
        <f>SUM(I22:I23)</f>
        <v>1940</v>
      </c>
      <c r="J21" s="145">
        <f>SUM(J22:J23)</f>
        <v>2630</v>
      </c>
      <c r="K21" s="117"/>
      <c r="L21" s="184"/>
    </row>
    <row r="22" spans="1:12" s="106" customFormat="1" ht="27">
      <c r="A22" s="134" t="s">
        <v>663</v>
      </c>
      <c r="B22" s="147" t="s">
        <v>787</v>
      </c>
      <c r="C22" s="136"/>
      <c r="D22" s="137">
        <f>E22</f>
        <v>2630</v>
      </c>
      <c r="E22" s="137">
        <v>2630</v>
      </c>
      <c r="F22" s="137" t="s">
        <v>0</v>
      </c>
      <c r="G22" s="137">
        <v>605</v>
      </c>
      <c r="H22" s="137">
        <v>1252</v>
      </c>
      <c r="I22" s="137">
        <v>1940</v>
      </c>
      <c r="J22" s="137">
        <f aca="true" t="shared" si="1" ref="J22:J40">+D22</f>
        <v>2630</v>
      </c>
      <c r="K22" s="117"/>
      <c r="L22" s="184"/>
    </row>
    <row r="23" spans="1:12" s="106" customFormat="1" ht="14.25">
      <c r="A23" s="134" t="s">
        <v>664</v>
      </c>
      <c r="B23" s="148" t="s">
        <v>727</v>
      </c>
      <c r="C23" s="136"/>
      <c r="D23" s="137">
        <f>E23</f>
        <v>0</v>
      </c>
      <c r="E23" s="137">
        <v>0</v>
      </c>
      <c r="F23" s="137" t="s">
        <v>0</v>
      </c>
      <c r="G23" s="137">
        <f>+D23/248*57</f>
        <v>0</v>
      </c>
      <c r="H23" s="137">
        <f>+D23/248*118</f>
        <v>0</v>
      </c>
      <c r="I23" s="137">
        <f>+D23/248*183</f>
        <v>0</v>
      </c>
      <c r="J23" s="137">
        <f t="shared" si="1"/>
        <v>0</v>
      </c>
      <c r="K23" s="117"/>
      <c r="L23" s="184"/>
    </row>
    <row r="24" spans="1:12" s="106" customFormat="1" ht="94.5">
      <c r="A24" s="134" t="s">
        <v>625</v>
      </c>
      <c r="B24" s="135" t="s">
        <v>665</v>
      </c>
      <c r="C24" s="136"/>
      <c r="D24" s="137">
        <f>E24</f>
        <v>72</v>
      </c>
      <c r="E24" s="137">
        <v>72</v>
      </c>
      <c r="F24" s="137" t="s">
        <v>0</v>
      </c>
      <c r="G24" s="137">
        <v>17</v>
      </c>
      <c r="H24" s="137">
        <v>35</v>
      </c>
      <c r="I24" s="137">
        <v>53</v>
      </c>
      <c r="J24" s="137">
        <f t="shared" si="1"/>
        <v>72</v>
      </c>
      <c r="K24" s="117"/>
      <c r="L24" s="184"/>
    </row>
    <row r="25" spans="1:12" s="106" customFormat="1" ht="40.5">
      <c r="A25" s="149" t="s">
        <v>626</v>
      </c>
      <c r="B25" s="147" t="s">
        <v>666</v>
      </c>
      <c r="C25" s="136"/>
      <c r="D25" s="137">
        <f>SUM(E25:F25)</f>
        <v>30</v>
      </c>
      <c r="E25" s="137">
        <v>30</v>
      </c>
      <c r="F25" s="137" t="s">
        <v>0</v>
      </c>
      <c r="G25" s="137">
        <v>7</v>
      </c>
      <c r="H25" s="137">
        <v>14</v>
      </c>
      <c r="I25" s="137">
        <v>22</v>
      </c>
      <c r="J25" s="137">
        <f t="shared" si="1"/>
        <v>30</v>
      </c>
      <c r="K25" s="117"/>
      <c r="L25" s="184"/>
    </row>
    <row r="26" spans="1:12" s="106" customFormat="1" ht="54">
      <c r="A26" s="134" t="s">
        <v>627</v>
      </c>
      <c r="B26" s="147" t="s">
        <v>667</v>
      </c>
      <c r="C26" s="136"/>
      <c r="D26" s="137">
        <f aca="true" t="shared" si="2" ref="D26:D40">E26</f>
        <v>13200</v>
      </c>
      <c r="E26" s="137">
        <v>13200</v>
      </c>
      <c r="F26" s="137" t="s">
        <v>0</v>
      </c>
      <c r="G26" s="137">
        <v>3000</v>
      </c>
      <c r="H26" s="137">
        <v>6000</v>
      </c>
      <c r="I26" s="137">
        <v>9000</v>
      </c>
      <c r="J26" s="137">
        <f t="shared" si="1"/>
        <v>13200</v>
      </c>
      <c r="K26" s="117"/>
      <c r="L26" s="184"/>
    </row>
    <row r="27" spans="1:12" s="106" customFormat="1" ht="81">
      <c r="A27" s="139">
        <v>1136</v>
      </c>
      <c r="B27" s="135" t="s">
        <v>668</v>
      </c>
      <c r="C27" s="136"/>
      <c r="D27" s="137">
        <f t="shared" si="2"/>
        <v>810</v>
      </c>
      <c r="E27" s="137">
        <v>810</v>
      </c>
      <c r="F27" s="137" t="s">
        <v>0</v>
      </c>
      <c r="G27" s="137">
        <v>180</v>
      </c>
      <c r="H27" s="137">
        <v>385</v>
      </c>
      <c r="I27" s="137">
        <v>598</v>
      </c>
      <c r="J27" s="137">
        <f t="shared" si="1"/>
        <v>810</v>
      </c>
      <c r="K27" s="117"/>
      <c r="L27" s="184"/>
    </row>
    <row r="28" spans="1:12" s="106" customFormat="1" ht="40.5">
      <c r="A28" s="139">
        <v>1137</v>
      </c>
      <c r="B28" s="150" t="s">
        <v>669</v>
      </c>
      <c r="C28" s="136"/>
      <c r="D28" s="137">
        <f t="shared" si="2"/>
        <v>1650</v>
      </c>
      <c r="E28" s="137">
        <v>1650</v>
      </c>
      <c r="F28" s="137" t="s">
        <v>0</v>
      </c>
      <c r="G28" s="137">
        <v>350</v>
      </c>
      <c r="H28" s="137">
        <v>750</v>
      </c>
      <c r="I28" s="137">
        <v>1200</v>
      </c>
      <c r="J28" s="137">
        <f t="shared" si="1"/>
        <v>1650</v>
      </c>
      <c r="K28" s="117"/>
      <c r="L28" s="184"/>
    </row>
    <row r="29" spans="1:12" s="106" customFormat="1" ht="40.5">
      <c r="A29" s="139">
        <v>1138</v>
      </c>
      <c r="B29" s="150" t="s">
        <v>670</v>
      </c>
      <c r="C29" s="136"/>
      <c r="D29" s="137">
        <f t="shared" si="2"/>
        <v>28980</v>
      </c>
      <c r="E29" s="137">
        <v>28980</v>
      </c>
      <c r="F29" s="137" t="s">
        <v>0</v>
      </c>
      <c r="G29" s="137">
        <v>6660</v>
      </c>
      <c r="H29" s="137">
        <v>13790</v>
      </c>
      <c r="I29" s="137">
        <v>21390</v>
      </c>
      <c r="J29" s="137">
        <f t="shared" si="1"/>
        <v>28980</v>
      </c>
      <c r="K29" s="117"/>
      <c r="L29" s="184"/>
    </row>
    <row r="30" spans="1:12" s="106" customFormat="1" ht="14.25">
      <c r="A30" s="151">
        <v>1139</v>
      </c>
      <c r="B30" s="150" t="s">
        <v>671</v>
      </c>
      <c r="C30" s="136"/>
      <c r="D30" s="137">
        <f t="shared" si="2"/>
        <v>3307.5</v>
      </c>
      <c r="E30" s="137">
        <v>3307.5</v>
      </c>
      <c r="F30" s="137" t="s">
        <v>0</v>
      </c>
      <c r="G30" s="137">
        <f>+D30/248*57</f>
        <v>760.1915322580645</v>
      </c>
      <c r="H30" s="137">
        <f>+D30/248*118</f>
        <v>1573.7298387096773</v>
      </c>
      <c r="I30" s="137">
        <f>+D30/248*183</f>
        <v>2440.6149193548385</v>
      </c>
      <c r="J30" s="137">
        <f t="shared" si="1"/>
        <v>3307.5</v>
      </c>
      <c r="K30" s="117"/>
      <c r="L30" s="184"/>
    </row>
    <row r="31" spans="1:12" s="106" customFormat="1" ht="67.5">
      <c r="A31" s="151">
        <v>1140</v>
      </c>
      <c r="B31" s="150" t="s">
        <v>728</v>
      </c>
      <c r="C31" s="136"/>
      <c r="D31" s="137">
        <f t="shared" si="2"/>
        <v>3625</v>
      </c>
      <c r="E31" s="137">
        <v>3625</v>
      </c>
      <c r="F31" s="137" t="s">
        <v>0</v>
      </c>
      <c r="G31" s="137">
        <v>835</v>
      </c>
      <c r="H31" s="137">
        <v>1725</v>
      </c>
      <c r="I31" s="137">
        <v>2675</v>
      </c>
      <c r="J31" s="137">
        <f t="shared" si="1"/>
        <v>3625</v>
      </c>
      <c r="K31" s="117"/>
      <c r="L31" s="184"/>
    </row>
    <row r="32" spans="1:12" s="106" customFormat="1" ht="40.5">
      <c r="A32" s="151">
        <v>1141</v>
      </c>
      <c r="B32" s="152" t="s">
        <v>672</v>
      </c>
      <c r="C32" s="136"/>
      <c r="D32" s="137">
        <f t="shared" si="2"/>
        <v>2990.4</v>
      </c>
      <c r="E32" s="137">
        <v>2990.4</v>
      </c>
      <c r="F32" s="137" t="s">
        <v>0</v>
      </c>
      <c r="G32" s="137">
        <f>+D32/248*57</f>
        <v>687.3096774193549</v>
      </c>
      <c r="H32" s="137">
        <f>+D32/248*118</f>
        <v>1422.851612903226</v>
      </c>
      <c r="I32" s="137">
        <f>+D32/248*183</f>
        <v>2206.625806451613</v>
      </c>
      <c r="J32" s="137">
        <f t="shared" si="1"/>
        <v>2990.4</v>
      </c>
      <c r="K32" s="117"/>
      <c r="L32" s="184"/>
    </row>
    <row r="33" spans="1:12" s="106" customFormat="1" ht="40.5">
      <c r="A33" s="151">
        <v>1142</v>
      </c>
      <c r="B33" s="150" t="s">
        <v>729</v>
      </c>
      <c r="C33" s="136"/>
      <c r="D33" s="137">
        <f t="shared" si="2"/>
        <v>0</v>
      </c>
      <c r="E33" s="137">
        <v>0</v>
      </c>
      <c r="F33" s="137" t="s">
        <v>0</v>
      </c>
      <c r="G33" s="137">
        <f>+D33/248*57</f>
        <v>0</v>
      </c>
      <c r="H33" s="137">
        <f>+D33/248*118</f>
        <v>0</v>
      </c>
      <c r="I33" s="137">
        <f>+D33/248*183</f>
        <v>0</v>
      </c>
      <c r="J33" s="137">
        <f t="shared" si="1"/>
        <v>0</v>
      </c>
      <c r="K33" s="117"/>
      <c r="L33" s="184"/>
    </row>
    <row r="34" spans="1:15" s="106" customFormat="1" ht="27">
      <c r="A34" s="151">
        <v>1143</v>
      </c>
      <c r="B34" s="150" t="s">
        <v>730</v>
      </c>
      <c r="C34" s="136"/>
      <c r="D34" s="137">
        <f t="shared" si="2"/>
        <v>40447.3</v>
      </c>
      <c r="E34" s="137">
        <v>40447.3</v>
      </c>
      <c r="F34" s="137" t="s">
        <v>0</v>
      </c>
      <c r="G34" s="137">
        <v>9116.355241935484</v>
      </c>
      <c r="H34" s="137">
        <v>18860.08629032258</v>
      </c>
      <c r="I34" s="137">
        <v>29248.19314516129</v>
      </c>
      <c r="J34" s="137">
        <f t="shared" si="1"/>
        <v>40447.3</v>
      </c>
      <c r="K34" s="117"/>
      <c r="L34" s="184"/>
      <c r="M34" s="184"/>
      <c r="N34" s="184"/>
      <c r="O34" s="184"/>
    </row>
    <row r="35" spans="1:12" s="106" customFormat="1" ht="67.5">
      <c r="A35" s="151">
        <v>1144</v>
      </c>
      <c r="B35" s="152" t="s">
        <v>673</v>
      </c>
      <c r="C35" s="136"/>
      <c r="D35" s="137">
        <f t="shared" si="2"/>
        <v>300</v>
      </c>
      <c r="E35" s="137">
        <v>300</v>
      </c>
      <c r="F35" s="137" t="s">
        <v>0</v>
      </c>
      <c r="G35" s="137">
        <v>70</v>
      </c>
      <c r="H35" s="137">
        <v>140</v>
      </c>
      <c r="I35" s="137">
        <v>200</v>
      </c>
      <c r="J35" s="137">
        <f t="shared" si="1"/>
        <v>300</v>
      </c>
      <c r="K35" s="117"/>
      <c r="L35" s="184"/>
    </row>
    <row r="36" spans="1:12" s="106" customFormat="1" ht="54">
      <c r="A36" s="151">
        <v>1145</v>
      </c>
      <c r="B36" s="152" t="s">
        <v>674</v>
      </c>
      <c r="C36" s="136"/>
      <c r="D36" s="137">
        <f t="shared" si="2"/>
        <v>170</v>
      </c>
      <c r="E36" s="137">
        <v>170</v>
      </c>
      <c r="F36" s="137" t="s">
        <v>0</v>
      </c>
      <c r="G36" s="137">
        <v>40</v>
      </c>
      <c r="H36" s="137">
        <v>80</v>
      </c>
      <c r="I36" s="137">
        <v>120</v>
      </c>
      <c r="J36" s="137">
        <f t="shared" si="1"/>
        <v>170</v>
      </c>
      <c r="K36" s="117"/>
      <c r="L36" s="184"/>
    </row>
    <row r="37" spans="1:12" s="106" customFormat="1" ht="54">
      <c r="A37" s="151">
        <v>1146</v>
      </c>
      <c r="B37" s="152" t="s">
        <v>675</v>
      </c>
      <c r="C37" s="136"/>
      <c r="D37" s="137">
        <f t="shared" si="2"/>
        <v>100</v>
      </c>
      <c r="E37" s="137">
        <v>100</v>
      </c>
      <c r="F37" s="137" t="s">
        <v>0</v>
      </c>
      <c r="G37" s="137">
        <v>25</v>
      </c>
      <c r="H37" s="137">
        <v>50</v>
      </c>
      <c r="I37" s="137">
        <v>75</v>
      </c>
      <c r="J37" s="137">
        <f t="shared" si="1"/>
        <v>100</v>
      </c>
      <c r="K37" s="117"/>
      <c r="L37" s="184"/>
    </row>
    <row r="38" spans="1:12" s="106" customFormat="1" ht="40.5">
      <c r="A38" s="153">
        <v>1147</v>
      </c>
      <c r="B38" s="152" t="s">
        <v>676</v>
      </c>
      <c r="C38" s="136"/>
      <c r="D38" s="137">
        <f t="shared" si="2"/>
        <v>0</v>
      </c>
      <c r="E38" s="137">
        <v>0</v>
      </c>
      <c r="F38" s="137" t="s">
        <v>0</v>
      </c>
      <c r="G38" s="137">
        <f>+D38/248*57</f>
        <v>0</v>
      </c>
      <c r="H38" s="137">
        <f>+D38/248*118</f>
        <v>0</v>
      </c>
      <c r="I38" s="137">
        <f>+D38/248*183</f>
        <v>0</v>
      </c>
      <c r="J38" s="137">
        <f t="shared" si="1"/>
        <v>0</v>
      </c>
      <c r="K38" s="117"/>
      <c r="L38" s="184"/>
    </row>
    <row r="39" spans="1:12" s="106" customFormat="1" ht="40.5">
      <c r="A39" s="153">
        <v>1148</v>
      </c>
      <c r="B39" s="152" t="s">
        <v>677</v>
      </c>
      <c r="C39" s="136"/>
      <c r="D39" s="137">
        <f t="shared" si="2"/>
        <v>0</v>
      </c>
      <c r="E39" s="137">
        <v>0</v>
      </c>
      <c r="F39" s="137"/>
      <c r="G39" s="137">
        <f>+D39/248*57</f>
        <v>0</v>
      </c>
      <c r="H39" s="137">
        <f>+D39/248*118</f>
        <v>0</v>
      </c>
      <c r="I39" s="137">
        <f>+D39/248*183</f>
        <v>0</v>
      </c>
      <c r="J39" s="137">
        <f t="shared" si="1"/>
        <v>0</v>
      </c>
      <c r="K39" s="117"/>
      <c r="L39" s="184"/>
    </row>
    <row r="40" spans="1:12" s="106" customFormat="1" ht="14.25">
      <c r="A40" s="151">
        <v>1149</v>
      </c>
      <c r="B40" s="152" t="s">
        <v>731</v>
      </c>
      <c r="C40" s="136"/>
      <c r="D40" s="137">
        <f t="shared" si="2"/>
        <v>0</v>
      </c>
      <c r="E40" s="137">
        <v>0</v>
      </c>
      <c r="F40" s="137" t="s">
        <v>0</v>
      </c>
      <c r="G40" s="137">
        <f>+D40/248*57</f>
        <v>0</v>
      </c>
      <c r="H40" s="137">
        <f>+D40/248*118</f>
        <v>0</v>
      </c>
      <c r="I40" s="137">
        <f>+D40/248*183</f>
        <v>0</v>
      </c>
      <c r="J40" s="137">
        <f t="shared" si="1"/>
        <v>0</v>
      </c>
      <c r="K40" s="117"/>
      <c r="L40" s="184"/>
    </row>
    <row r="41" spans="1:12" s="130" customFormat="1" ht="42.75">
      <c r="A41" s="140">
        <v>1150</v>
      </c>
      <c r="B41" s="131" t="s">
        <v>732</v>
      </c>
      <c r="C41" s="132">
        <v>7146</v>
      </c>
      <c r="D41" s="133">
        <f>SUM(D42)</f>
        <v>32300</v>
      </c>
      <c r="E41" s="133">
        <f>SUM(E42)</f>
        <v>32300</v>
      </c>
      <c r="F41" s="129" t="s">
        <v>0</v>
      </c>
      <c r="G41" s="133">
        <f>SUM(G42)</f>
        <v>7425</v>
      </c>
      <c r="H41" s="133">
        <f>SUM(H42)</f>
        <v>15370</v>
      </c>
      <c r="I41" s="133">
        <f>SUM(I42)</f>
        <v>23820</v>
      </c>
      <c r="J41" s="133">
        <f>SUM(J42)</f>
        <v>32300</v>
      </c>
      <c r="K41" s="117"/>
      <c r="L41" s="184"/>
    </row>
    <row r="42" spans="1:12" ht="40.5">
      <c r="A42" s="151">
        <v>1151</v>
      </c>
      <c r="B42" s="135" t="s">
        <v>788</v>
      </c>
      <c r="C42" s="136"/>
      <c r="D42" s="145">
        <f>SUM(D43,D44)</f>
        <v>32300</v>
      </c>
      <c r="E42" s="137">
        <f>SUM(E43,E44)</f>
        <v>32300</v>
      </c>
      <c r="F42" s="137" t="s">
        <v>0</v>
      </c>
      <c r="G42" s="137">
        <f>SUM(G43,G44)</f>
        <v>7425</v>
      </c>
      <c r="H42" s="137">
        <f>SUM(H43,H44)</f>
        <v>15370</v>
      </c>
      <c r="I42" s="137">
        <f>SUM(I43,I44)</f>
        <v>23820</v>
      </c>
      <c r="J42" s="137">
        <f>SUM(J43,J44)</f>
        <v>32300</v>
      </c>
      <c r="K42" s="117"/>
      <c r="L42" s="184"/>
    </row>
    <row r="43" spans="1:12" s="106" customFormat="1" ht="94.5">
      <c r="A43" s="154">
        <v>1152</v>
      </c>
      <c r="B43" s="183" t="s">
        <v>789</v>
      </c>
      <c r="C43" s="120"/>
      <c r="D43" s="137">
        <f>SUM(E43:F43)</f>
        <v>10200</v>
      </c>
      <c r="E43" s="155">
        <v>10200</v>
      </c>
      <c r="F43" s="155" t="s">
        <v>0</v>
      </c>
      <c r="G43" s="137">
        <v>2345</v>
      </c>
      <c r="H43" s="137">
        <v>4850</v>
      </c>
      <c r="I43" s="137">
        <v>7520</v>
      </c>
      <c r="J43" s="137">
        <f>+D43</f>
        <v>10200</v>
      </c>
      <c r="K43" s="117"/>
      <c r="L43" s="184"/>
    </row>
    <row r="44" spans="1:12" s="106" customFormat="1" ht="81">
      <c r="A44" s="156">
        <v>1153</v>
      </c>
      <c r="B44" s="135" t="s">
        <v>733</v>
      </c>
      <c r="C44" s="136"/>
      <c r="D44" s="137">
        <f>SUM(E44:F44)</f>
        <v>22100</v>
      </c>
      <c r="E44" s="137">
        <v>22100</v>
      </c>
      <c r="F44" s="137" t="s">
        <v>0</v>
      </c>
      <c r="G44" s="137">
        <v>5080</v>
      </c>
      <c r="H44" s="137">
        <v>10520</v>
      </c>
      <c r="I44" s="137">
        <v>16300</v>
      </c>
      <c r="J44" s="137">
        <f>+D44</f>
        <v>22100</v>
      </c>
      <c r="K44" s="117"/>
      <c r="L44" s="184"/>
    </row>
    <row r="45" spans="1:12" s="130" customFormat="1" ht="28.5">
      <c r="A45" s="140">
        <v>1160</v>
      </c>
      <c r="B45" s="131" t="s">
        <v>734</v>
      </c>
      <c r="C45" s="128">
        <v>7161</v>
      </c>
      <c r="D45" s="133">
        <f>SUM(D46,D50)</f>
        <v>0</v>
      </c>
      <c r="E45" s="133">
        <f>SUM(E46,E50)</f>
        <v>0</v>
      </c>
      <c r="F45" s="129" t="s">
        <v>0</v>
      </c>
      <c r="G45" s="133">
        <f>SUM(G46,G50)</f>
        <v>0</v>
      </c>
      <c r="H45" s="133">
        <f>SUM(H46,H50)</f>
        <v>0</v>
      </c>
      <c r="I45" s="133">
        <f>SUM(I46,I50)</f>
        <v>0</v>
      </c>
      <c r="J45" s="133">
        <f>SUM(J46,J50)</f>
        <v>0</v>
      </c>
      <c r="K45" s="117"/>
      <c r="L45" s="184"/>
    </row>
    <row r="46" spans="1:12" ht="54">
      <c r="A46" s="151">
        <v>1161</v>
      </c>
      <c r="B46" s="143" t="s">
        <v>790</v>
      </c>
      <c r="C46" s="144"/>
      <c r="D46" s="145">
        <f>SUM(D47:D49)</f>
        <v>0</v>
      </c>
      <c r="E46" s="145">
        <f>SUM(E47:E49)</f>
        <v>0</v>
      </c>
      <c r="F46" s="145" t="s">
        <v>0</v>
      </c>
      <c r="G46" s="145">
        <f>SUM(G47:G49)</f>
        <v>0</v>
      </c>
      <c r="H46" s="145">
        <f>SUM(H47:H49)</f>
        <v>0</v>
      </c>
      <c r="I46" s="145">
        <f>SUM(I47:I49)</f>
        <v>0</v>
      </c>
      <c r="J46" s="145">
        <f>SUM(J47:J49)</f>
        <v>0</v>
      </c>
      <c r="K46" s="117"/>
      <c r="L46" s="184"/>
    </row>
    <row r="47" spans="1:12" s="106" customFormat="1" ht="27">
      <c r="A47" s="157">
        <v>1162</v>
      </c>
      <c r="B47" s="147" t="s">
        <v>791</v>
      </c>
      <c r="C47" s="136"/>
      <c r="D47" s="137">
        <f>SUM(E47:F47)</f>
        <v>0</v>
      </c>
      <c r="E47" s="137">
        <v>0</v>
      </c>
      <c r="F47" s="137" t="s">
        <v>0</v>
      </c>
      <c r="G47" s="137">
        <f>+D47/248*57</f>
        <v>0</v>
      </c>
      <c r="H47" s="137">
        <f>+D47/248*118</f>
        <v>0</v>
      </c>
      <c r="I47" s="137">
        <f>+D47/248*183</f>
        <v>0</v>
      </c>
      <c r="J47" s="137">
        <f>+D47</f>
        <v>0</v>
      </c>
      <c r="K47" s="117"/>
      <c r="L47" s="184"/>
    </row>
    <row r="48" spans="1:12" s="106" customFormat="1" ht="14.25">
      <c r="A48" s="157">
        <v>1163</v>
      </c>
      <c r="B48" s="159" t="s">
        <v>735</v>
      </c>
      <c r="C48" s="136"/>
      <c r="D48" s="137">
        <f>SUM(E48:F48)</f>
        <v>0</v>
      </c>
      <c r="E48" s="158">
        <v>0</v>
      </c>
      <c r="F48" s="137" t="s">
        <v>0</v>
      </c>
      <c r="G48" s="137">
        <f>+D48/248*57</f>
        <v>0</v>
      </c>
      <c r="H48" s="137">
        <f>+D48/248*118</f>
        <v>0</v>
      </c>
      <c r="I48" s="137">
        <f>+D48/248*183</f>
        <v>0</v>
      </c>
      <c r="J48" s="137">
        <f>+D48</f>
        <v>0</v>
      </c>
      <c r="K48" s="117"/>
      <c r="L48" s="184"/>
    </row>
    <row r="49" spans="1:12" s="106" customFormat="1" ht="54">
      <c r="A49" s="157">
        <v>1164</v>
      </c>
      <c r="B49" s="159" t="s">
        <v>736</v>
      </c>
      <c r="C49" s="136"/>
      <c r="D49" s="137">
        <f>SUM(E49:F49)</f>
        <v>0</v>
      </c>
      <c r="E49" s="158">
        <v>0</v>
      </c>
      <c r="F49" s="137" t="s">
        <v>0</v>
      </c>
      <c r="G49" s="137">
        <f>+D49/248*57</f>
        <v>0</v>
      </c>
      <c r="H49" s="137">
        <f>+D49/248*118</f>
        <v>0</v>
      </c>
      <c r="I49" s="137">
        <f>+D49/248*183</f>
        <v>0</v>
      </c>
      <c r="J49" s="137">
        <f>+D49</f>
        <v>0</v>
      </c>
      <c r="K49" s="117"/>
      <c r="L49" s="184"/>
    </row>
    <row r="50" spans="1:12" s="106" customFormat="1" ht="67.5">
      <c r="A50" s="157">
        <v>1165</v>
      </c>
      <c r="B50" s="143" t="s">
        <v>737</v>
      </c>
      <c r="C50" s="136"/>
      <c r="D50" s="137">
        <f>SUM(E50:F50)</f>
        <v>0</v>
      </c>
      <c r="E50" s="158">
        <v>0</v>
      </c>
      <c r="F50" s="137" t="s">
        <v>0</v>
      </c>
      <c r="G50" s="137">
        <f>+D50/248*57</f>
        <v>0</v>
      </c>
      <c r="H50" s="137">
        <f>+D50/248*118</f>
        <v>0</v>
      </c>
      <c r="I50" s="137">
        <f>+D50/248*183</f>
        <v>0</v>
      </c>
      <c r="J50" s="137">
        <f>+D50</f>
        <v>0</v>
      </c>
      <c r="K50" s="117"/>
      <c r="L50" s="184"/>
    </row>
    <row r="51" spans="1:12" s="130" customFormat="1" ht="42.75">
      <c r="A51" s="140">
        <v>1200</v>
      </c>
      <c r="B51" s="131" t="s">
        <v>738</v>
      </c>
      <c r="C51" s="128">
        <v>7300</v>
      </c>
      <c r="D51" s="133">
        <f aca="true" t="shared" si="3" ref="D51:J51">SUM(D52,D54,D56,D58,D60,D67)</f>
        <v>2150507.3000000003</v>
      </c>
      <c r="E51" s="133">
        <f t="shared" si="3"/>
        <v>2150507.3000000003</v>
      </c>
      <c r="F51" s="133">
        <f t="shared" si="3"/>
        <v>0</v>
      </c>
      <c r="G51" s="133">
        <f t="shared" si="3"/>
        <v>537626.8250000001</v>
      </c>
      <c r="H51" s="133">
        <f t="shared" si="3"/>
        <v>1075253.6500000001</v>
      </c>
      <c r="I51" s="133">
        <f t="shared" si="3"/>
        <v>1612880.475</v>
      </c>
      <c r="J51" s="133">
        <f t="shared" si="3"/>
        <v>2150507.3000000003</v>
      </c>
      <c r="K51" s="117"/>
      <c r="L51" s="184"/>
    </row>
    <row r="52" spans="1:12" s="130" customFormat="1" ht="42.75">
      <c r="A52" s="140">
        <v>1210</v>
      </c>
      <c r="B52" s="131" t="s">
        <v>792</v>
      </c>
      <c r="C52" s="132">
        <v>7311</v>
      </c>
      <c r="D52" s="160">
        <f>SUM(D53)</f>
        <v>0</v>
      </c>
      <c r="E52" s="160">
        <f>SUM(E53)</f>
        <v>0</v>
      </c>
      <c r="F52" s="129" t="s">
        <v>0</v>
      </c>
      <c r="G52" s="160">
        <f>SUM(G53)</f>
        <v>0</v>
      </c>
      <c r="H52" s="160">
        <f>SUM(H53)</f>
        <v>0</v>
      </c>
      <c r="I52" s="160">
        <f>SUM(I53)</f>
        <v>0</v>
      </c>
      <c r="J52" s="160">
        <f>SUM(J53)</f>
        <v>0</v>
      </c>
      <c r="K52" s="117"/>
      <c r="L52" s="184"/>
    </row>
    <row r="53" spans="1:13" ht="67.5">
      <c r="A53" s="139">
        <v>1211</v>
      </c>
      <c r="B53" s="143" t="s">
        <v>793</v>
      </c>
      <c r="C53" s="162"/>
      <c r="D53" s="137">
        <f>SUM(E53:F53)</f>
        <v>0</v>
      </c>
      <c r="E53" s="158">
        <v>0</v>
      </c>
      <c r="F53" s="137" t="s">
        <v>0</v>
      </c>
      <c r="G53" s="137">
        <f>+D53/248*57</f>
        <v>0</v>
      </c>
      <c r="H53" s="137">
        <f>+D53/248*118</f>
        <v>0</v>
      </c>
      <c r="I53" s="137">
        <f>+D53/248*183</f>
        <v>0</v>
      </c>
      <c r="J53" s="137">
        <f>+D53</f>
        <v>0</v>
      </c>
      <c r="K53" s="163"/>
      <c r="L53" s="184"/>
      <c r="M53" s="117"/>
    </row>
    <row r="54" spans="1:13" s="130" customFormat="1" ht="28.5">
      <c r="A54" s="140">
        <v>1220</v>
      </c>
      <c r="B54" s="131" t="s">
        <v>739</v>
      </c>
      <c r="C54" s="164">
        <v>7312</v>
      </c>
      <c r="D54" s="160">
        <f>SUM(D55)</f>
        <v>0</v>
      </c>
      <c r="E54" s="129" t="s">
        <v>0</v>
      </c>
      <c r="F54" s="160">
        <f>SUM(F55)</f>
        <v>0</v>
      </c>
      <c r="G54" s="160">
        <f>SUM(G55)</f>
        <v>0</v>
      </c>
      <c r="H54" s="160">
        <f>SUM(H55)</f>
        <v>0</v>
      </c>
      <c r="I54" s="160">
        <f>SUM(I55)</f>
        <v>0</v>
      </c>
      <c r="J54" s="160">
        <f>SUM(J55)</f>
        <v>0</v>
      </c>
      <c r="K54" s="163"/>
      <c r="L54" s="184"/>
      <c r="M54" s="117"/>
    </row>
    <row r="55" spans="1:13" ht="67.5">
      <c r="A55" s="156">
        <v>1221</v>
      </c>
      <c r="B55" s="143" t="s">
        <v>794</v>
      </c>
      <c r="C55" s="162"/>
      <c r="D55" s="137">
        <f>SUM(E55:F55)</f>
        <v>0</v>
      </c>
      <c r="E55" s="137" t="s">
        <v>0</v>
      </c>
      <c r="F55" s="137">
        <v>0</v>
      </c>
      <c r="G55" s="137">
        <f>+D55/248*57</f>
        <v>0</v>
      </c>
      <c r="H55" s="137">
        <f>+D55/248*118</f>
        <v>0</v>
      </c>
      <c r="I55" s="137">
        <f>+D55/248*183</f>
        <v>0</v>
      </c>
      <c r="J55" s="137">
        <f>+D55</f>
        <v>0</v>
      </c>
      <c r="K55" s="163"/>
      <c r="L55" s="184"/>
      <c r="M55" s="117"/>
    </row>
    <row r="56" spans="1:12" s="130" customFormat="1" ht="28.5">
      <c r="A56" s="140">
        <v>1230</v>
      </c>
      <c r="B56" s="131" t="s">
        <v>740</v>
      </c>
      <c r="C56" s="164">
        <v>7321</v>
      </c>
      <c r="D56" s="160">
        <f>SUM(D57)</f>
        <v>0</v>
      </c>
      <c r="E56" s="160">
        <f>SUM(E57)</f>
        <v>0</v>
      </c>
      <c r="F56" s="129" t="s">
        <v>0</v>
      </c>
      <c r="G56" s="160">
        <f>SUM(G57)</f>
        <v>0</v>
      </c>
      <c r="H56" s="160">
        <f>SUM(H57)</f>
        <v>0</v>
      </c>
      <c r="I56" s="160">
        <f>SUM(I57)</f>
        <v>0</v>
      </c>
      <c r="J56" s="160">
        <f>SUM(J57)</f>
        <v>0</v>
      </c>
      <c r="K56" s="117"/>
      <c r="L56" s="184"/>
    </row>
    <row r="57" spans="1:13" ht="67.5">
      <c r="A57" s="139">
        <v>1231</v>
      </c>
      <c r="B57" s="135" t="s">
        <v>795</v>
      </c>
      <c r="C57" s="162"/>
      <c r="D57" s="137">
        <f>SUM(E57:F57)</f>
        <v>0</v>
      </c>
      <c r="E57" s="158">
        <v>0</v>
      </c>
      <c r="F57" s="137" t="s">
        <v>0</v>
      </c>
      <c r="G57" s="137">
        <f>+D57/248*57</f>
        <v>0</v>
      </c>
      <c r="H57" s="137">
        <f>+D57/248*118</f>
        <v>0</v>
      </c>
      <c r="I57" s="137">
        <f>+D57/248*183</f>
        <v>0</v>
      </c>
      <c r="J57" s="137">
        <f>+D57</f>
        <v>0</v>
      </c>
      <c r="K57" s="163"/>
      <c r="L57" s="184"/>
      <c r="M57" s="117"/>
    </row>
    <row r="58" spans="1:13" s="130" customFormat="1" ht="42.75">
      <c r="A58" s="165">
        <v>1240</v>
      </c>
      <c r="B58" s="166" t="s">
        <v>741</v>
      </c>
      <c r="C58" s="167">
        <v>7322</v>
      </c>
      <c r="D58" s="160">
        <f>SUM(D59)</f>
        <v>0</v>
      </c>
      <c r="E58" s="160" t="s">
        <v>0</v>
      </c>
      <c r="F58" s="160">
        <f>SUM(F59)</f>
        <v>0</v>
      </c>
      <c r="G58" s="160">
        <f>SUM(G59)</f>
        <v>0</v>
      </c>
      <c r="H58" s="160">
        <f>SUM(H59)</f>
        <v>0</v>
      </c>
      <c r="I58" s="160">
        <f>SUM(I59)</f>
        <v>0</v>
      </c>
      <c r="J58" s="160">
        <f>SUM(J59)</f>
        <v>0</v>
      </c>
      <c r="K58" s="163"/>
      <c r="L58" s="184"/>
      <c r="M58" s="117"/>
    </row>
    <row r="59" spans="1:13" ht="67.5">
      <c r="A59" s="139">
        <v>1241</v>
      </c>
      <c r="B59" s="135" t="s">
        <v>779</v>
      </c>
      <c r="C59" s="162"/>
      <c r="D59" s="137">
        <f>SUM(E59:F59)</f>
        <v>0</v>
      </c>
      <c r="E59" s="137" t="s">
        <v>0</v>
      </c>
      <c r="F59" s="158">
        <v>0</v>
      </c>
      <c r="G59" s="137">
        <f>+D59/248*57</f>
        <v>0</v>
      </c>
      <c r="H59" s="137">
        <f>+D59/248*118</f>
        <v>0</v>
      </c>
      <c r="I59" s="137">
        <f>+D59/248*183</f>
        <v>0</v>
      </c>
      <c r="J59" s="137">
        <f>+D59</f>
        <v>0</v>
      </c>
      <c r="K59" s="163"/>
      <c r="L59" s="184"/>
      <c r="M59" s="117"/>
    </row>
    <row r="60" spans="1:12" s="130" customFormat="1" ht="57">
      <c r="A60" s="165">
        <v>1250</v>
      </c>
      <c r="B60" s="166" t="s">
        <v>742</v>
      </c>
      <c r="C60" s="141">
        <v>7331</v>
      </c>
      <c r="D60" s="168">
        <f>SUM(D61,D62,D65,D66)</f>
        <v>2150507.3000000003</v>
      </c>
      <c r="E60" s="168">
        <f>SUM(E61,E62,E65,E66)</f>
        <v>2150507.3000000003</v>
      </c>
      <c r="F60" s="160" t="s">
        <v>0</v>
      </c>
      <c r="G60" s="168">
        <f>SUM(G61,G62,G65,G66)</f>
        <v>537626.8250000001</v>
      </c>
      <c r="H60" s="168">
        <f>SUM(H61,H62,H65,H66)</f>
        <v>1075253.6500000001</v>
      </c>
      <c r="I60" s="168">
        <f>SUM(I61,I62,I65,I66)</f>
        <v>1612880.475</v>
      </c>
      <c r="J60" s="168">
        <f>SUM(J61,J62,J65,J66)</f>
        <v>2150507.3000000003</v>
      </c>
      <c r="K60" s="117"/>
      <c r="L60" s="184"/>
    </row>
    <row r="61" spans="1:13" ht="40.5">
      <c r="A61" s="139">
        <v>1251</v>
      </c>
      <c r="B61" s="135" t="s">
        <v>743</v>
      </c>
      <c r="C61" s="136"/>
      <c r="D61" s="137">
        <f>SUM(E61:F61)</f>
        <v>2149367.3000000003</v>
      </c>
      <c r="E61" s="137">
        <v>2149367.3000000003</v>
      </c>
      <c r="F61" s="137" t="s">
        <v>0</v>
      </c>
      <c r="G61" s="137">
        <f>+D61/12*3</f>
        <v>537341.8250000001</v>
      </c>
      <c r="H61" s="137">
        <f>+D61/12*6</f>
        <v>1074683.6500000001</v>
      </c>
      <c r="I61" s="137">
        <f>+D61/12*9</f>
        <v>1612025.475</v>
      </c>
      <c r="J61" s="137">
        <f>+D61</f>
        <v>2149367.3000000003</v>
      </c>
      <c r="K61" s="169"/>
      <c r="L61" s="184"/>
      <c r="M61" s="170"/>
    </row>
    <row r="62" spans="1:12" ht="27">
      <c r="A62" s="139">
        <v>1254</v>
      </c>
      <c r="B62" s="135" t="s">
        <v>744</v>
      </c>
      <c r="C62" s="162"/>
      <c r="D62" s="137">
        <f>SUM(D63:D64)</f>
        <v>0</v>
      </c>
      <c r="E62" s="137">
        <f>SUM(E63:E64)</f>
        <v>0</v>
      </c>
      <c r="F62" s="137" t="s">
        <v>0</v>
      </c>
      <c r="G62" s="137">
        <f>SUM(G63:G64)</f>
        <v>0</v>
      </c>
      <c r="H62" s="137">
        <f>SUM(H63:H64)</f>
        <v>0</v>
      </c>
      <c r="I62" s="137">
        <f>SUM(I63:I64)</f>
        <v>0</v>
      </c>
      <c r="J62" s="137">
        <f>SUM(J63:J64)</f>
        <v>0</v>
      </c>
      <c r="K62" s="117"/>
      <c r="L62" s="184"/>
    </row>
    <row r="63" spans="1:12" ht="67.5">
      <c r="A63" s="139">
        <v>1255</v>
      </c>
      <c r="B63" s="147" t="s">
        <v>796</v>
      </c>
      <c r="C63" s="136"/>
      <c r="D63" s="137">
        <f>SUM(E63:F63)</f>
        <v>0</v>
      </c>
      <c r="E63" s="137">
        <v>0</v>
      </c>
      <c r="F63" s="137" t="s">
        <v>0</v>
      </c>
      <c r="G63" s="158">
        <v>0</v>
      </c>
      <c r="H63" s="158">
        <v>0</v>
      </c>
      <c r="I63" s="158">
        <v>0</v>
      </c>
      <c r="J63" s="158">
        <v>0</v>
      </c>
      <c r="K63" s="117"/>
      <c r="L63" s="184"/>
    </row>
    <row r="64" spans="1:12" ht="14.25">
      <c r="A64" s="139">
        <v>1256</v>
      </c>
      <c r="B64" s="148" t="s">
        <v>745</v>
      </c>
      <c r="C64" s="136"/>
      <c r="D64" s="137">
        <f>SUM(E64:F64)</f>
        <v>0</v>
      </c>
      <c r="E64" s="158">
        <v>0</v>
      </c>
      <c r="F64" s="137" t="s">
        <v>0</v>
      </c>
      <c r="G64" s="137">
        <f>+D64/248*57</f>
        <v>0</v>
      </c>
      <c r="H64" s="137">
        <f>+D64/248*118</f>
        <v>0</v>
      </c>
      <c r="I64" s="137">
        <f>+D64/248*183</f>
        <v>0</v>
      </c>
      <c r="J64" s="137">
        <f>+D64</f>
        <v>0</v>
      </c>
      <c r="K64" s="117"/>
      <c r="L64" s="184"/>
    </row>
    <row r="65" spans="1:12" ht="27">
      <c r="A65" s="139">
        <v>1257</v>
      </c>
      <c r="B65" s="135" t="s">
        <v>746</v>
      </c>
      <c r="C65" s="162"/>
      <c r="D65" s="137">
        <f>SUM(E65:F65)</f>
        <v>1140</v>
      </c>
      <c r="E65" s="158">
        <v>1140</v>
      </c>
      <c r="F65" s="137" t="s">
        <v>0</v>
      </c>
      <c r="G65" s="137">
        <f>+D65/12*3</f>
        <v>285</v>
      </c>
      <c r="H65" s="137">
        <f>+D65/12*6</f>
        <v>570</v>
      </c>
      <c r="I65" s="137">
        <f>+D65/12*9</f>
        <v>855</v>
      </c>
      <c r="J65" s="137">
        <f>+D65</f>
        <v>1140</v>
      </c>
      <c r="K65" s="117"/>
      <c r="L65" s="184"/>
    </row>
    <row r="66" spans="1:12" ht="40.5">
      <c r="A66" s="139">
        <v>1258</v>
      </c>
      <c r="B66" s="135" t="s">
        <v>747</v>
      </c>
      <c r="C66" s="162"/>
      <c r="D66" s="137">
        <f>SUM(E66:F66)</f>
        <v>0</v>
      </c>
      <c r="E66" s="158">
        <v>0</v>
      </c>
      <c r="F66" s="137" t="s">
        <v>0</v>
      </c>
      <c r="G66" s="137">
        <f>+D66/248*57</f>
        <v>0</v>
      </c>
      <c r="H66" s="137">
        <f>+D66/248*118</f>
        <v>0</v>
      </c>
      <c r="I66" s="137">
        <f>+D66/248*183</f>
        <v>0</v>
      </c>
      <c r="J66" s="137">
        <f>+D66</f>
        <v>0</v>
      </c>
      <c r="K66" s="117"/>
      <c r="L66" s="184"/>
    </row>
    <row r="67" spans="1:13" s="130" customFormat="1" ht="42.75">
      <c r="A67" s="165">
        <v>1260</v>
      </c>
      <c r="B67" s="166" t="s">
        <v>748</v>
      </c>
      <c r="C67" s="141">
        <v>7332</v>
      </c>
      <c r="D67" s="133">
        <f>SUM(D68:D69)</f>
        <v>0</v>
      </c>
      <c r="E67" s="160" t="s">
        <v>0</v>
      </c>
      <c r="F67" s="133">
        <f>SUM(F68:F69)</f>
        <v>0</v>
      </c>
      <c r="G67" s="133">
        <f>SUM(G68:G69)</f>
        <v>0</v>
      </c>
      <c r="H67" s="133">
        <f>SUM(H68:H69)</f>
        <v>0</v>
      </c>
      <c r="I67" s="133">
        <f>SUM(I68:I69)</f>
        <v>0</v>
      </c>
      <c r="J67" s="133">
        <f>SUM(J68:J69)</f>
        <v>0</v>
      </c>
      <c r="K67" s="163"/>
      <c r="L67" s="184"/>
      <c r="M67" s="117"/>
    </row>
    <row r="68" spans="1:13" ht="54">
      <c r="A68" s="139">
        <v>1261</v>
      </c>
      <c r="B68" s="135" t="s">
        <v>749</v>
      </c>
      <c r="C68" s="162"/>
      <c r="D68" s="137">
        <v>0</v>
      </c>
      <c r="E68" s="137" t="s">
        <v>0</v>
      </c>
      <c r="F68" s="137">
        <f>SUM(D68)</f>
        <v>0</v>
      </c>
      <c r="G68" s="137">
        <f>+D68/248*57</f>
        <v>0</v>
      </c>
      <c r="H68" s="137">
        <f>+D68/248*118</f>
        <v>0</v>
      </c>
      <c r="I68" s="137">
        <f>+D68/248*183</f>
        <v>0</v>
      </c>
      <c r="J68" s="137">
        <f>+D68</f>
        <v>0</v>
      </c>
      <c r="K68" s="163"/>
      <c r="L68" s="184"/>
      <c r="M68" s="117"/>
    </row>
    <row r="69" spans="1:12" ht="40.5">
      <c r="A69" s="139">
        <v>1262</v>
      </c>
      <c r="B69" s="135" t="s">
        <v>750</v>
      </c>
      <c r="C69" s="162"/>
      <c r="D69" s="137">
        <f>SUM(E69:F69)</f>
        <v>0</v>
      </c>
      <c r="E69" s="137" t="s">
        <v>0</v>
      </c>
      <c r="F69" s="137">
        <v>0</v>
      </c>
      <c r="G69" s="137">
        <f>+D69/248*57</f>
        <v>0</v>
      </c>
      <c r="H69" s="137">
        <f>+D69/248*118</f>
        <v>0</v>
      </c>
      <c r="I69" s="137">
        <f>+D69/248*183</f>
        <v>0</v>
      </c>
      <c r="J69" s="137">
        <f>+D69</f>
        <v>0</v>
      </c>
      <c r="K69" s="117"/>
      <c r="L69" s="184"/>
    </row>
    <row r="70" spans="1:13" s="130" customFormat="1" ht="42.75">
      <c r="A70" s="171" t="s">
        <v>628</v>
      </c>
      <c r="B70" s="166" t="s">
        <v>751</v>
      </c>
      <c r="C70" s="141">
        <v>7400</v>
      </c>
      <c r="D70" s="133">
        <f aca="true" t="shared" si="4" ref="D70:J70">SUM(D71,D73,D75,D80,D84,D110,D113,D116,D119)</f>
        <v>724730.5</v>
      </c>
      <c r="E70" s="133">
        <f t="shared" si="4"/>
        <v>723763.7</v>
      </c>
      <c r="F70" s="133">
        <f t="shared" si="4"/>
        <v>373950.8</v>
      </c>
      <c r="G70" s="133">
        <f t="shared" si="4"/>
        <v>164240.9822580645</v>
      </c>
      <c r="H70" s="133">
        <f t="shared" si="4"/>
        <v>343411.5967741935</v>
      </c>
      <c r="I70" s="133">
        <f t="shared" si="4"/>
        <v>533458.1983870968</v>
      </c>
      <c r="J70" s="133">
        <f t="shared" si="4"/>
        <v>724730.5</v>
      </c>
      <c r="K70" s="163"/>
      <c r="L70" s="184"/>
      <c r="M70" s="117"/>
    </row>
    <row r="71" spans="1:13" s="130" customFormat="1" ht="28.5">
      <c r="A71" s="171" t="s">
        <v>629</v>
      </c>
      <c r="B71" s="166" t="s">
        <v>752</v>
      </c>
      <c r="C71" s="141">
        <v>7411</v>
      </c>
      <c r="D71" s="133">
        <f>SUM(D72)</f>
        <v>0</v>
      </c>
      <c r="E71" s="160" t="s">
        <v>0</v>
      </c>
      <c r="F71" s="133">
        <f>SUM(F72)</f>
        <v>0</v>
      </c>
      <c r="G71" s="133">
        <f>SUM(G72)</f>
        <v>0</v>
      </c>
      <c r="H71" s="133">
        <f>SUM(H72)</f>
        <v>0</v>
      </c>
      <c r="I71" s="133">
        <f>SUM(I72)</f>
        <v>0</v>
      </c>
      <c r="J71" s="133">
        <f>SUM(J72)</f>
        <v>0</v>
      </c>
      <c r="K71" s="163"/>
      <c r="L71" s="184"/>
      <c r="M71" s="117"/>
    </row>
    <row r="72" spans="1:13" ht="67.5">
      <c r="A72" s="134" t="s">
        <v>630</v>
      </c>
      <c r="B72" s="135" t="s">
        <v>753</v>
      </c>
      <c r="C72" s="162"/>
      <c r="D72" s="137">
        <f aca="true" t="shared" si="5" ref="D72:D79">SUM(E72:F72)</f>
        <v>0</v>
      </c>
      <c r="E72" s="137" t="s">
        <v>0</v>
      </c>
      <c r="F72" s="137">
        <v>0</v>
      </c>
      <c r="G72" s="137">
        <f>+D72/248*57</f>
        <v>0</v>
      </c>
      <c r="H72" s="137">
        <f>+D72/248*118</f>
        <v>0</v>
      </c>
      <c r="I72" s="137">
        <f>+D72/248*183</f>
        <v>0</v>
      </c>
      <c r="J72" s="137">
        <f>+D72</f>
        <v>0</v>
      </c>
      <c r="K72" s="163"/>
      <c r="L72" s="184"/>
      <c r="M72" s="117"/>
    </row>
    <row r="73" spans="1:12" s="130" customFormat="1" ht="14.25">
      <c r="A73" s="171" t="s">
        <v>631</v>
      </c>
      <c r="B73" s="166" t="s">
        <v>754</v>
      </c>
      <c r="C73" s="141">
        <v>7412</v>
      </c>
      <c r="D73" s="133">
        <f>SUM(D74)</f>
        <v>0</v>
      </c>
      <c r="E73" s="133">
        <f>SUM(E74)</f>
        <v>0</v>
      </c>
      <c r="F73" s="160" t="s">
        <v>0</v>
      </c>
      <c r="G73" s="133">
        <f>SUM(G74)</f>
        <v>0</v>
      </c>
      <c r="H73" s="133">
        <f>SUM(H74)</f>
        <v>0</v>
      </c>
      <c r="I73" s="133">
        <f>SUM(I74)</f>
        <v>0</v>
      </c>
      <c r="J73" s="133">
        <f>SUM(J74)</f>
        <v>0</v>
      </c>
      <c r="K73" s="117"/>
      <c r="L73" s="184"/>
    </row>
    <row r="74" spans="1:12" ht="67.5">
      <c r="A74" s="134" t="s">
        <v>632</v>
      </c>
      <c r="B74" s="135" t="s">
        <v>755</v>
      </c>
      <c r="C74" s="162"/>
      <c r="D74" s="137">
        <f t="shared" si="5"/>
        <v>0</v>
      </c>
      <c r="E74" s="137">
        <v>0</v>
      </c>
      <c r="F74" s="137" t="s">
        <v>0</v>
      </c>
      <c r="G74" s="137">
        <f>+D74/248*57</f>
        <v>0</v>
      </c>
      <c r="H74" s="137">
        <f>+D74/248*118</f>
        <v>0</v>
      </c>
      <c r="I74" s="137">
        <f>+D74/248*183</f>
        <v>0</v>
      </c>
      <c r="J74" s="137">
        <f>+D74</f>
        <v>0</v>
      </c>
      <c r="K74" s="117"/>
      <c r="L74" s="184"/>
    </row>
    <row r="75" spans="1:12" s="130" customFormat="1" ht="28.5">
      <c r="A75" s="171" t="s">
        <v>633</v>
      </c>
      <c r="B75" s="166" t="s">
        <v>756</v>
      </c>
      <c r="C75" s="141">
        <v>7415</v>
      </c>
      <c r="D75" s="133">
        <f>SUM(D76:D79)</f>
        <v>151870.9</v>
      </c>
      <c r="E75" s="133">
        <f>SUM(E76:E79)</f>
        <v>151870.9</v>
      </c>
      <c r="F75" s="160" t="s">
        <v>0</v>
      </c>
      <c r="G75" s="133">
        <f>SUM(G76:G79)</f>
        <v>34905.811693548385</v>
      </c>
      <c r="H75" s="133">
        <f>SUM(H76:H79)</f>
        <v>72261.15403225805</v>
      </c>
      <c r="I75" s="133">
        <f>SUM(I76:I79)</f>
        <v>112066.02701612902</v>
      </c>
      <c r="J75" s="133">
        <f>SUM(J76:J79)</f>
        <v>151870.9</v>
      </c>
      <c r="K75" s="117"/>
      <c r="L75" s="184"/>
    </row>
    <row r="76" spans="1:12" ht="54">
      <c r="A76" s="134" t="s">
        <v>634</v>
      </c>
      <c r="B76" s="135" t="s">
        <v>757</v>
      </c>
      <c r="C76" s="162"/>
      <c r="D76" s="137">
        <f t="shared" si="5"/>
        <v>114552.4</v>
      </c>
      <c r="E76" s="137">
        <v>114552.4</v>
      </c>
      <c r="F76" s="137" t="s">
        <v>0</v>
      </c>
      <c r="G76" s="137">
        <f>+D76/248*57</f>
        <v>26328.575806451612</v>
      </c>
      <c r="H76" s="137">
        <f>+D76/248*118</f>
        <v>54504.77096774193</v>
      </c>
      <c r="I76" s="137">
        <f>+D76/248*183</f>
        <v>84528.58548387096</v>
      </c>
      <c r="J76" s="137">
        <f>+D76</f>
        <v>114552.4</v>
      </c>
      <c r="K76" s="117"/>
      <c r="L76" s="184"/>
    </row>
    <row r="77" spans="1:12" ht="40.5">
      <c r="A77" s="134" t="s">
        <v>635</v>
      </c>
      <c r="B77" s="135" t="s">
        <v>758</v>
      </c>
      <c r="C77" s="162"/>
      <c r="D77" s="137">
        <f t="shared" si="5"/>
        <v>0</v>
      </c>
      <c r="E77" s="137">
        <v>0</v>
      </c>
      <c r="F77" s="137" t="s">
        <v>0</v>
      </c>
      <c r="G77" s="137">
        <f>+D77/248*57</f>
        <v>0</v>
      </c>
      <c r="H77" s="137">
        <f>+D77/248*118</f>
        <v>0</v>
      </c>
      <c r="I77" s="137">
        <f>+D77/248*183</f>
        <v>0</v>
      </c>
      <c r="J77" s="137">
        <f>+D77</f>
        <v>0</v>
      </c>
      <c r="K77" s="117"/>
      <c r="L77" s="184"/>
    </row>
    <row r="78" spans="1:12" ht="54">
      <c r="A78" s="134" t="s">
        <v>636</v>
      </c>
      <c r="B78" s="135" t="s">
        <v>759</v>
      </c>
      <c r="C78" s="162"/>
      <c r="D78" s="137">
        <f t="shared" si="5"/>
        <v>0</v>
      </c>
      <c r="E78" s="137">
        <v>0</v>
      </c>
      <c r="F78" s="137" t="s">
        <v>0</v>
      </c>
      <c r="G78" s="137">
        <f>+D78/248*57</f>
        <v>0</v>
      </c>
      <c r="H78" s="137">
        <f>+D78/248*118</f>
        <v>0</v>
      </c>
      <c r="I78" s="137">
        <f>+D78/248*183</f>
        <v>0</v>
      </c>
      <c r="J78" s="137">
        <f>+D78</f>
        <v>0</v>
      </c>
      <c r="K78" s="117"/>
      <c r="L78" s="184"/>
    </row>
    <row r="79" spans="1:12" ht="14.25">
      <c r="A79" s="149" t="s">
        <v>637</v>
      </c>
      <c r="B79" s="135" t="s">
        <v>760</v>
      </c>
      <c r="C79" s="162"/>
      <c r="D79" s="137">
        <f t="shared" si="5"/>
        <v>37318.5</v>
      </c>
      <c r="E79" s="137">
        <v>37318.5</v>
      </c>
      <c r="F79" s="137" t="s">
        <v>0</v>
      </c>
      <c r="G79" s="137">
        <f>+D79/248*57</f>
        <v>8577.235887096775</v>
      </c>
      <c r="H79" s="137">
        <f>+D79/248*118</f>
        <v>17756.38306451613</v>
      </c>
      <c r="I79" s="137">
        <f>+D79/248*183</f>
        <v>27537.441532258064</v>
      </c>
      <c r="J79" s="137">
        <f>+D79</f>
        <v>37318.5</v>
      </c>
      <c r="K79" s="117"/>
      <c r="L79" s="184"/>
    </row>
    <row r="80" spans="1:12" s="130" customFormat="1" ht="42.75">
      <c r="A80" s="171" t="s">
        <v>638</v>
      </c>
      <c r="B80" s="166" t="s">
        <v>761</v>
      </c>
      <c r="C80" s="141">
        <v>7421</v>
      </c>
      <c r="D80" s="133">
        <f>SUM(D81:D83)</f>
        <v>85089.7</v>
      </c>
      <c r="E80" s="133">
        <f>SUM(E81:E83)</f>
        <v>85089.7</v>
      </c>
      <c r="F80" s="160" t="s">
        <v>0</v>
      </c>
      <c r="G80" s="133">
        <f>SUM(G81:G83)</f>
        <v>17458.2</v>
      </c>
      <c r="H80" s="133">
        <f>SUM(H81:H83)</f>
        <v>38562</v>
      </c>
      <c r="I80" s="133">
        <f>SUM(I81:I83)</f>
        <v>61221.5</v>
      </c>
      <c r="J80" s="133">
        <f>SUM(J81:J83)</f>
        <v>85089.7</v>
      </c>
      <c r="K80" s="117"/>
      <c r="L80" s="184"/>
    </row>
    <row r="81" spans="1:12" ht="108">
      <c r="A81" s="134" t="s">
        <v>639</v>
      </c>
      <c r="B81" s="135" t="s">
        <v>762</v>
      </c>
      <c r="C81" s="162"/>
      <c r="D81" s="137">
        <f>SUM(E81:F81)</f>
        <v>0</v>
      </c>
      <c r="E81" s="137">
        <v>0</v>
      </c>
      <c r="F81" s="137" t="s">
        <v>0</v>
      </c>
      <c r="G81" s="137">
        <f>+D81/248*57</f>
        <v>0</v>
      </c>
      <c r="H81" s="137">
        <f>+D81/248*118</f>
        <v>0</v>
      </c>
      <c r="I81" s="137">
        <f>+D81/248*183</f>
        <v>0</v>
      </c>
      <c r="J81" s="137">
        <f>+D81</f>
        <v>0</v>
      </c>
      <c r="K81" s="117"/>
      <c r="L81" s="184"/>
    </row>
    <row r="82" spans="1:12" s="130" customFormat="1" ht="54">
      <c r="A82" s="134" t="s">
        <v>640</v>
      </c>
      <c r="B82" s="135" t="s">
        <v>763</v>
      </c>
      <c r="C82" s="136"/>
      <c r="D82" s="137">
        <v>74889.7</v>
      </c>
      <c r="E82" s="137">
        <v>74889.7</v>
      </c>
      <c r="F82" s="137" t="s">
        <v>0</v>
      </c>
      <c r="G82" s="137">
        <v>14958.2</v>
      </c>
      <c r="H82" s="137">
        <v>33762</v>
      </c>
      <c r="I82" s="137">
        <v>53721.5</v>
      </c>
      <c r="J82" s="137">
        <f>+D82</f>
        <v>74889.7</v>
      </c>
      <c r="K82" s="138"/>
      <c r="L82" s="184"/>
    </row>
    <row r="83" spans="1:12" s="130" customFormat="1" ht="54">
      <c r="A83" s="149" t="s">
        <v>678</v>
      </c>
      <c r="B83" s="172" t="s">
        <v>764</v>
      </c>
      <c r="C83" s="136"/>
      <c r="D83" s="137">
        <f>SUM(E83:F83)</f>
        <v>10200</v>
      </c>
      <c r="E83" s="158">
        <v>10200</v>
      </c>
      <c r="F83" s="137" t="s">
        <v>0</v>
      </c>
      <c r="G83" s="137">
        <v>2500</v>
      </c>
      <c r="H83" s="137">
        <v>4800</v>
      </c>
      <c r="I83" s="137">
        <v>7500</v>
      </c>
      <c r="J83" s="137">
        <f>+D83</f>
        <v>10200</v>
      </c>
      <c r="K83" s="138"/>
      <c r="L83" s="184"/>
    </row>
    <row r="84" spans="1:12" s="130" customFormat="1" ht="28.5">
      <c r="A84" s="171" t="s">
        <v>641</v>
      </c>
      <c r="B84" s="166" t="s">
        <v>765</v>
      </c>
      <c r="C84" s="141">
        <v>7422</v>
      </c>
      <c r="D84" s="133">
        <f>D85+D108+D109</f>
        <v>475969.9</v>
      </c>
      <c r="E84" s="133">
        <f>E85+E108+E109</f>
        <v>475003.1</v>
      </c>
      <c r="F84" s="160" t="s">
        <v>0</v>
      </c>
      <c r="G84" s="133">
        <f>G85+G108+G109</f>
        <v>109164.87379032257</v>
      </c>
      <c r="H84" s="133">
        <f>H85+H108+H109</f>
        <v>226974.6685483871</v>
      </c>
      <c r="I84" s="133">
        <f>I85+I108+I109</f>
        <v>351463.7842741936</v>
      </c>
      <c r="J84" s="133">
        <f>J85+J108+J109</f>
        <v>475969.9</v>
      </c>
      <c r="K84" s="117"/>
      <c r="L84" s="184"/>
    </row>
    <row r="85" spans="1:12" s="130" customFormat="1" ht="27">
      <c r="A85" s="134" t="s">
        <v>642</v>
      </c>
      <c r="B85" s="135" t="s">
        <v>766</v>
      </c>
      <c r="C85" s="166"/>
      <c r="D85" s="137">
        <f>SUM(D87,D88,D89,D90,D91,D92,D93,D97,D98,D99,D100,D101,D102,D103,D104,D105,D106,D107)</f>
        <v>454809.9</v>
      </c>
      <c r="E85" s="137">
        <f>SUM(E87,E88,E89,E90,E91,E92,E93,E97,E98,E99,E100,E101,E102,E103,E104,E105,E106,E107)</f>
        <v>453843.1</v>
      </c>
      <c r="F85" s="137" t="s">
        <v>0</v>
      </c>
      <c r="G85" s="137">
        <f>SUM(G87,G88,G89,G90,G91,G92,G93,G97,G98,G99,G100,G101,G102,G103,G104,G105,G106,G107)</f>
        <v>104301.48669354837</v>
      </c>
      <c r="H85" s="137">
        <f>SUM(H87,H88,H89,H90,H91,H92,H93,H97,H98,H99,H100,H101,H102,H103,H104,H105,H106,H107)</f>
        <v>216906.60403225807</v>
      </c>
      <c r="I85" s="137">
        <f>SUM(I87,I88,I89,I90,I91,I92,I93,I97,I98,I99,I100,I101,I102,I103,I104,I105,I106,I107)</f>
        <v>335849.75201612903</v>
      </c>
      <c r="J85" s="137">
        <f>SUM(J87,J88,J89,J90,J91,J92,J93,J97,J98,J99,J100,J101,J102,J103,J104,J105,J106,J107)</f>
        <v>454809.9</v>
      </c>
      <c r="K85" s="117"/>
      <c r="L85" s="184"/>
    </row>
    <row r="86" spans="1:12" s="130" customFormat="1" ht="14.25">
      <c r="A86" s="134"/>
      <c r="B86" s="135" t="s">
        <v>378</v>
      </c>
      <c r="C86" s="166"/>
      <c r="D86" s="137"/>
      <c r="E86" s="137"/>
      <c r="F86" s="137"/>
      <c r="G86" s="137"/>
      <c r="H86" s="137"/>
      <c r="I86" s="137"/>
      <c r="J86" s="137"/>
      <c r="K86" s="117"/>
      <c r="L86" s="184"/>
    </row>
    <row r="87" spans="1:12" s="130" customFormat="1" ht="54">
      <c r="A87" s="134" t="s">
        <v>679</v>
      </c>
      <c r="B87" s="135" t="s">
        <v>680</v>
      </c>
      <c r="C87" s="136"/>
      <c r="D87" s="137">
        <f aca="true" t="shared" si="6" ref="D87:D92">E87</f>
        <v>4645</v>
      </c>
      <c r="E87" s="137">
        <v>4645</v>
      </c>
      <c r="F87" s="137" t="s">
        <v>0</v>
      </c>
      <c r="G87" s="137">
        <v>1067</v>
      </c>
      <c r="H87" s="137">
        <v>2210</v>
      </c>
      <c r="I87" s="137">
        <v>3420</v>
      </c>
      <c r="J87" s="137">
        <f aca="true" t="shared" si="7" ref="J87:J92">+D87</f>
        <v>4645</v>
      </c>
      <c r="K87" s="117"/>
      <c r="L87" s="184"/>
    </row>
    <row r="88" spans="1:12" s="130" customFormat="1" ht="108">
      <c r="A88" s="134" t="s">
        <v>681</v>
      </c>
      <c r="B88" s="135" t="s">
        <v>682</v>
      </c>
      <c r="C88" s="136"/>
      <c r="D88" s="137">
        <f t="shared" si="6"/>
        <v>0</v>
      </c>
      <c r="E88" s="137">
        <v>0</v>
      </c>
      <c r="F88" s="137" t="s">
        <v>0</v>
      </c>
      <c r="G88" s="137">
        <f>+D88/248*57</f>
        <v>0</v>
      </c>
      <c r="H88" s="137">
        <f>+D88/248*118</f>
        <v>0</v>
      </c>
      <c r="I88" s="137">
        <f>+D88/248*183</f>
        <v>0</v>
      </c>
      <c r="J88" s="137">
        <f t="shared" si="7"/>
        <v>0</v>
      </c>
      <c r="K88" s="117"/>
      <c r="L88" s="184"/>
    </row>
    <row r="89" spans="1:12" s="130" customFormat="1" ht="54">
      <c r="A89" s="134" t="s">
        <v>683</v>
      </c>
      <c r="B89" s="135" t="s">
        <v>684</v>
      </c>
      <c r="C89" s="136"/>
      <c r="D89" s="137">
        <f t="shared" si="6"/>
        <v>0</v>
      </c>
      <c r="E89" s="137">
        <v>0</v>
      </c>
      <c r="F89" s="137" t="s">
        <v>0</v>
      </c>
      <c r="G89" s="137">
        <f>+D89/248*57</f>
        <v>0</v>
      </c>
      <c r="H89" s="137">
        <f>+D89/248*118</f>
        <v>0</v>
      </c>
      <c r="I89" s="137">
        <f>+D89/248*183</f>
        <v>0</v>
      </c>
      <c r="J89" s="137">
        <f t="shared" si="7"/>
        <v>0</v>
      </c>
      <c r="K89" s="117"/>
      <c r="L89" s="184"/>
    </row>
    <row r="90" spans="1:12" s="130" customFormat="1" ht="54">
      <c r="A90" s="134" t="s">
        <v>685</v>
      </c>
      <c r="B90" s="135" t="s">
        <v>686</v>
      </c>
      <c r="C90" s="136"/>
      <c r="D90" s="137">
        <f t="shared" si="6"/>
        <v>1125</v>
      </c>
      <c r="E90" s="137">
        <v>1125</v>
      </c>
      <c r="F90" s="137" t="s">
        <v>0</v>
      </c>
      <c r="G90" s="137">
        <v>258</v>
      </c>
      <c r="H90" s="137">
        <v>535</v>
      </c>
      <c r="I90" s="137">
        <v>830</v>
      </c>
      <c r="J90" s="137">
        <f t="shared" si="7"/>
        <v>1125</v>
      </c>
      <c r="K90" s="117"/>
      <c r="L90" s="184"/>
    </row>
    <row r="91" spans="1:12" s="130" customFormat="1" ht="27">
      <c r="A91" s="134" t="s">
        <v>687</v>
      </c>
      <c r="B91" s="135" t="s">
        <v>688</v>
      </c>
      <c r="C91" s="136"/>
      <c r="D91" s="137">
        <f t="shared" si="6"/>
        <v>1560</v>
      </c>
      <c r="E91" s="137">
        <v>1560</v>
      </c>
      <c r="F91" s="137" t="s">
        <v>0</v>
      </c>
      <c r="G91" s="137">
        <v>350</v>
      </c>
      <c r="H91" s="137">
        <v>740</v>
      </c>
      <c r="I91" s="137">
        <v>1150</v>
      </c>
      <c r="J91" s="137">
        <f t="shared" si="7"/>
        <v>1560</v>
      </c>
      <c r="K91" s="117"/>
      <c r="L91" s="184"/>
    </row>
    <row r="92" spans="1:12" s="130" customFormat="1" ht="27">
      <c r="A92" s="134" t="s">
        <v>689</v>
      </c>
      <c r="B92" s="135" t="s">
        <v>690</v>
      </c>
      <c r="C92" s="136"/>
      <c r="D92" s="137">
        <f t="shared" si="6"/>
        <v>60</v>
      </c>
      <c r="E92" s="137">
        <v>60</v>
      </c>
      <c r="F92" s="137" t="s">
        <v>0</v>
      </c>
      <c r="G92" s="137">
        <v>15</v>
      </c>
      <c r="H92" s="137">
        <v>30</v>
      </c>
      <c r="I92" s="137">
        <v>45</v>
      </c>
      <c r="J92" s="137">
        <f t="shared" si="7"/>
        <v>60</v>
      </c>
      <c r="K92" s="117"/>
      <c r="L92" s="184"/>
    </row>
    <row r="93" spans="1:12" s="130" customFormat="1" ht="81.75" customHeight="1">
      <c r="A93" s="134" t="s">
        <v>691</v>
      </c>
      <c r="B93" s="173" t="s">
        <v>692</v>
      </c>
      <c r="C93" s="136"/>
      <c r="D93" s="137">
        <f>SUM(D94:D96)</f>
        <v>182178.7</v>
      </c>
      <c r="E93" s="137">
        <f>SUM(E94:E96)</f>
        <v>182178.7</v>
      </c>
      <c r="F93" s="137" t="s">
        <v>0</v>
      </c>
      <c r="G93" s="137">
        <f>SUM(G94:G96)</f>
        <v>41871.58830645161</v>
      </c>
      <c r="H93" s="137">
        <f>SUM(H94:H96)</f>
        <v>86681.44596774194</v>
      </c>
      <c r="I93" s="137">
        <f>SUM(I94:I96)</f>
        <v>134429.57298387095</v>
      </c>
      <c r="J93" s="137">
        <f>SUM(J94:J96)</f>
        <v>182178.7</v>
      </c>
      <c r="K93" s="117"/>
      <c r="L93" s="184"/>
    </row>
    <row r="94" spans="1:12" s="130" customFormat="1" ht="81.75" customHeight="1">
      <c r="A94" s="134"/>
      <c r="B94" s="135" t="s">
        <v>693</v>
      </c>
      <c r="C94" s="136"/>
      <c r="D94" s="137">
        <f aca="true" t="shared" si="8" ref="D94:D108">E94</f>
        <v>90216</v>
      </c>
      <c r="E94" s="137">
        <v>90216</v>
      </c>
      <c r="F94" s="137"/>
      <c r="G94" s="137">
        <v>20735</v>
      </c>
      <c r="H94" s="137">
        <v>42925</v>
      </c>
      <c r="I94" s="137">
        <v>66570</v>
      </c>
      <c r="J94" s="137">
        <f aca="true" t="shared" si="9" ref="J94:J109">+D94</f>
        <v>90216</v>
      </c>
      <c r="K94" s="117"/>
      <c r="L94" s="184"/>
    </row>
    <row r="95" spans="1:12" s="130" customFormat="1" ht="81.75" customHeight="1">
      <c r="A95" s="134"/>
      <c r="B95" s="135" t="s">
        <v>694</v>
      </c>
      <c r="C95" s="136"/>
      <c r="D95" s="137">
        <f t="shared" si="8"/>
        <v>84499.2</v>
      </c>
      <c r="E95" s="137">
        <v>84499.2</v>
      </c>
      <c r="F95" s="137" t="s">
        <v>0</v>
      </c>
      <c r="G95" s="137">
        <f aca="true" t="shared" si="10" ref="G95:G109">+D95/248*57</f>
        <v>19421.187096774192</v>
      </c>
      <c r="H95" s="137">
        <f aca="true" t="shared" si="11" ref="H95:H109">+D95/248*118</f>
        <v>40205.26451612903</v>
      </c>
      <c r="I95" s="137">
        <f aca="true" t="shared" si="12" ref="I95:I109">+D95/248*183</f>
        <v>62352.23225806451</v>
      </c>
      <c r="J95" s="137">
        <f t="shared" si="9"/>
        <v>84499.2</v>
      </c>
      <c r="K95" s="117"/>
      <c r="L95" s="184"/>
    </row>
    <row r="96" spans="1:12" s="130" customFormat="1" ht="81.75" customHeight="1">
      <c r="A96" s="134"/>
      <c r="B96" s="135" t="s">
        <v>695</v>
      </c>
      <c r="C96" s="136"/>
      <c r="D96" s="137">
        <f t="shared" si="8"/>
        <v>7463.5</v>
      </c>
      <c r="E96" s="137">
        <v>7463.5</v>
      </c>
      <c r="F96" s="137" t="s">
        <v>0</v>
      </c>
      <c r="G96" s="137">
        <f t="shared" si="10"/>
        <v>1715.4012096774193</v>
      </c>
      <c r="H96" s="137">
        <f t="shared" si="11"/>
        <v>3551.181451612903</v>
      </c>
      <c r="I96" s="137">
        <f t="shared" si="12"/>
        <v>5507.340725806452</v>
      </c>
      <c r="J96" s="137">
        <f t="shared" si="9"/>
        <v>7463.5</v>
      </c>
      <c r="K96" s="117"/>
      <c r="L96" s="184"/>
    </row>
    <row r="97" spans="1:12" s="130" customFormat="1" ht="81.75" customHeight="1">
      <c r="A97" s="134" t="s">
        <v>696</v>
      </c>
      <c r="B97" s="135" t="s">
        <v>697</v>
      </c>
      <c r="C97" s="136"/>
      <c r="D97" s="145">
        <f t="shared" si="8"/>
        <v>0</v>
      </c>
      <c r="E97" s="137">
        <v>0</v>
      </c>
      <c r="F97" s="137" t="s">
        <v>0</v>
      </c>
      <c r="G97" s="137">
        <f t="shared" si="10"/>
        <v>0</v>
      </c>
      <c r="H97" s="137">
        <f t="shared" si="11"/>
        <v>0</v>
      </c>
      <c r="I97" s="137">
        <f t="shared" si="12"/>
        <v>0</v>
      </c>
      <c r="J97" s="137">
        <f t="shared" si="9"/>
        <v>0</v>
      </c>
      <c r="K97" s="117"/>
      <c r="L97" s="184"/>
    </row>
    <row r="98" spans="1:12" s="130" customFormat="1" ht="81.75" customHeight="1">
      <c r="A98" s="134" t="s">
        <v>698</v>
      </c>
      <c r="B98" s="135" t="s">
        <v>699</v>
      </c>
      <c r="C98" s="136"/>
      <c r="D98" s="145">
        <f t="shared" si="8"/>
        <v>0</v>
      </c>
      <c r="E98" s="137">
        <v>0</v>
      </c>
      <c r="F98" s="137" t="s">
        <v>0</v>
      </c>
      <c r="G98" s="137">
        <f t="shared" si="10"/>
        <v>0</v>
      </c>
      <c r="H98" s="137">
        <f t="shared" si="11"/>
        <v>0</v>
      </c>
      <c r="I98" s="137">
        <f t="shared" si="12"/>
        <v>0</v>
      </c>
      <c r="J98" s="137">
        <f t="shared" si="9"/>
        <v>0</v>
      </c>
      <c r="K98" s="117"/>
      <c r="L98" s="184"/>
    </row>
    <row r="99" spans="1:12" s="130" customFormat="1" ht="81.75" customHeight="1">
      <c r="A99" s="134" t="s">
        <v>700</v>
      </c>
      <c r="B99" s="135" t="s">
        <v>701</v>
      </c>
      <c r="C99" s="136"/>
      <c r="D99" s="145">
        <f t="shared" si="8"/>
        <v>0</v>
      </c>
      <c r="E99" s="137">
        <v>0</v>
      </c>
      <c r="F99" s="137" t="s">
        <v>0</v>
      </c>
      <c r="G99" s="137">
        <f t="shared" si="10"/>
        <v>0</v>
      </c>
      <c r="H99" s="137">
        <f t="shared" si="11"/>
        <v>0</v>
      </c>
      <c r="I99" s="137">
        <f t="shared" si="12"/>
        <v>0</v>
      </c>
      <c r="J99" s="137">
        <f t="shared" si="9"/>
        <v>0</v>
      </c>
      <c r="K99" s="117"/>
      <c r="L99" s="184"/>
    </row>
    <row r="100" spans="1:12" s="130" customFormat="1" ht="81.75" customHeight="1">
      <c r="A100" s="134" t="s">
        <v>702</v>
      </c>
      <c r="B100" s="135" t="s">
        <v>767</v>
      </c>
      <c r="C100" s="136"/>
      <c r="D100" s="145">
        <f t="shared" si="8"/>
        <v>0</v>
      </c>
      <c r="E100" s="137">
        <v>0</v>
      </c>
      <c r="F100" s="137" t="s">
        <v>0</v>
      </c>
      <c r="G100" s="137">
        <f t="shared" si="10"/>
        <v>0</v>
      </c>
      <c r="H100" s="137">
        <f t="shared" si="11"/>
        <v>0</v>
      </c>
      <c r="I100" s="137">
        <f t="shared" si="12"/>
        <v>0</v>
      </c>
      <c r="J100" s="137">
        <f t="shared" si="9"/>
        <v>0</v>
      </c>
      <c r="K100" s="117"/>
      <c r="L100" s="184"/>
    </row>
    <row r="101" spans="1:12" s="130" customFormat="1" ht="81.75" customHeight="1">
      <c r="A101" s="134" t="s">
        <v>703</v>
      </c>
      <c r="B101" s="135" t="s">
        <v>704</v>
      </c>
      <c r="C101" s="136"/>
      <c r="D101" s="145">
        <f t="shared" si="8"/>
        <v>0</v>
      </c>
      <c r="E101" s="137">
        <v>0</v>
      </c>
      <c r="F101" s="137" t="s">
        <v>0</v>
      </c>
      <c r="G101" s="137">
        <f t="shared" si="10"/>
        <v>0</v>
      </c>
      <c r="H101" s="137">
        <f t="shared" si="11"/>
        <v>0</v>
      </c>
      <c r="I101" s="137">
        <f t="shared" si="12"/>
        <v>0</v>
      </c>
      <c r="J101" s="137">
        <f t="shared" si="9"/>
        <v>0</v>
      </c>
      <c r="K101" s="117"/>
      <c r="L101" s="184"/>
    </row>
    <row r="102" spans="1:12" s="130" customFormat="1" ht="81.75" customHeight="1">
      <c r="A102" s="134" t="s">
        <v>705</v>
      </c>
      <c r="B102" s="135" t="s">
        <v>706</v>
      </c>
      <c r="C102" s="136"/>
      <c r="D102" s="145">
        <v>194604.8</v>
      </c>
      <c r="E102" s="137">
        <v>193638</v>
      </c>
      <c r="F102" s="137" t="s">
        <v>0</v>
      </c>
      <c r="G102" s="137">
        <v>44505.5</v>
      </c>
      <c r="H102" s="137">
        <v>93101</v>
      </c>
      <c r="I102" s="137">
        <v>143852.9</v>
      </c>
      <c r="J102" s="137">
        <f>+D102</f>
        <v>194604.8</v>
      </c>
      <c r="K102" s="117"/>
      <c r="L102" s="184"/>
    </row>
    <row r="103" spans="1:12" s="130" customFormat="1" ht="81.75" customHeight="1">
      <c r="A103" s="134" t="s">
        <v>707</v>
      </c>
      <c r="B103" s="135" t="s">
        <v>708</v>
      </c>
      <c r="C103" s="136"/>
      <c r="D103" s="137">
        <v>69130.9</v>
      </c>
      <c r="E103" s="137">
        <v>69130.9</v>
      </c>
      <c r="F103" s="137" t="s">
        <v>0</v>
      </c>
      <c r="G103" s="137">
        <f t="shared" si="10"/>
        <v>15888.956854838709</v>
      </c>
      <c r="H103" s="137">
        <f t="shared" si="11"/>
        <v>32892.92822580645</v>
      </c>
      <c r="I103" s="137">
        <f t="shared" si="12"/>
        <v>51011.91411290323</v>
      </c>
      <c r="J103" s="137">
        <f t="shared" si="9"/>
        <v>69130.9</v>
      </c>
      <c r="K103" s="117"/>
      <c r="L103" s="184"/>
    </row>
    <row r="104" spans="1:12" s="130" customFormat="1" ht="81.75" customHeight="1">
      <c r="A104" s="134" t="s">
        <v>709</v>
      </c>
      <c r="B104" s="135" t="s">
        <v>710</v>
      </c>
      <c r="C104" s="136"/>
      <c r="D104" s="137">
        <f t="shared" si="8"/>
        <v>0</v>
      </c>
      <c r="E104" s="137">
        <v>0</v>
      </c>
      <c r="F104" s="137" t="s">
        <v>0</v>
      </c>
      <c r="G104" s="137">
        <f t="shared" si="10"/>
        <v>0</v>
      </c>
      <c r="H104" s="137">
        <f t="shared" si="11"/>
        <v>0</v>
      </c>
      <c r="I104" s="137">
        <f t="shared" si="12"/>
        <v>0</v>
      </c>
      <c r="J104" s="137">
        <f t="shared" si="9"/>
        <v>0</v>
      </c>
      <c r="K104" s="117"/>
      <c r="L104" s="184"/>
    </row>
    <row r="105" spans="1:12" s="130" customFormat="1" ht="81.75" customHeight="1">
      <c r="A105" s="134" t="s">
        <v>711</v>
      </c>
      <c r="B105" s="135" t="s">
        <v>712</v>
      </c>
      <c r="C105" s="136"/>
      <c r="D105" s="137">
        <f t="shared" si="8"/>
        <v>1385.5</v>
      </c>
      <c r="E105" s="137">
        <v>1385.5</v>
      </c>
      <c r="F105" s="137" t="s">
        <v>0</v>
      </c>
      <c r="G105" s="137">
        <f t="shared" si="10"/>
        <v>318.4415322580645</v>
      </c>
      <c r="H105" s="137">
        <f t="shared" si="11"/>
        <v>659.2298387096774</v>
      </c>
      <c r="I105" s="137">
        <f t="shared" si="12"/>
        <v>1022.3649193548388</v>
      </c>
      <c r="J105" s="137">
        <f t="shared" si="9"/>
        <v>1385.5</v>
      </c>
      <c r="K105" s="117"/>
      <c r="L105" s="184"/>
    </row>
    <row r="106" spans="1:12" s="130" customFormat="1" ht="81.75" customHeight="1">
      <c r="A106" s="134" t="s">
        <v>713</v>
      </c>
      <c r="B106" s="135" t="s">
        <v>714</v>
      </c>
      <c r="C106" s="136"/>
      <c r="D106" s="137">
        <f t="shared" si="8"/>
        <v>0</v>
      </c>
      <c r="E106" s="137">
        <v>0</v>
      </c>
      <c r="F106" s="137" t="s">
        <v>0</v>
      </c>
      <c r="G106" s="137">
        <f t="shared" si="10"/>
        <v>0</v>
      </c>
      <c r="H106" s="137">
        <f t="shared" si="11"/>
        <v>0</v>
      </c>
      <c r="I106" s="137">
        <f t="shared" si="12"/>
        <v>0</v>
      </c>
      <c r="J106" s="137">
        <f t="shared" si="9"/>
        <v>0</v>
      </c>
      <c r="K106" s="117"/>
      <c r="L106" s="184"/>
    </row>
    <row r="107" spans="1:12" s="130" customFormat="1" ht="81.75" customHeight="1">
      <c r="A107" s="134" t="s">
        <v>715</v>
      </c>
      <c r="B107" s="135" t="s">
        <v>716</v>
      </c>
      <c r="C107" s="136"/>
      <c r="D107" s="137">
        <f t="shared" si="8"/>
        <v>120</v>
      </c>
      <c r="E107" s="137">
        <v>120</v>
      </c>
      <c r="F107" s="137" t="s">
        <v>0</v>
      </c>
      <c r="G107" s="137">
        <v>27</v>
      </c>
      <c r="H107" s="137">
        <v>57</v>
      </c>
      <c r="I107" s="137">
        <v>88</v>
      </c>
      <c r="J107" s="137">
        <f t="shared" si="9"/>
        <v>120</v>
      </c>
      <c r="K107" s="117"/>
      <c r="L107" s="184"/>
    </row>
    <row r="108" spans="1:12" ht="81.75" customHeight="1">
      <c r="A108" s="134" t="s">
        <v>643</v>
      </c>
      <c r="B108" s="135" t="s">
        <v>717</v>
      </c>
      <c r="C108" s="136"/>
      <c r="D108" s="137">
        <f t="shared" si="8"/>
        <v>21160</v>
      </c>
      <c r="E108" s="137">
        <v>21160</v>
      </c>
      <c r="F108" s="137" t="s">
        <v>0</v>
      </c>
      <c r="G108" s="137">
        <f t="shared" si="10"/>
        <v>4863.387096774194</v>
      </c>
      <c r="H108" s="137">
        <f t="shared" si="11"/>
        <v>10068.064516129032</v>
      </c>
      <c r="I108" s="137">
        <f t="shared" si="12"/>
        <v>15614.032258064517</v>
      </c>
      <c r="J108" s="137">
        <f t="shared" si="9"/>
        <v>21160</v>
      </c>
      <c r="K108" s="117"/>
      <c r="L108" s="184"/>
    </row>
    <row r="109" spans="1:12" ht="81.75" customHeight="1">
      <c r="A109" s="142" t="s">
        <v>661</v>
      </c>
      <c r="B109" s="143" t="s">
        <v>718</v>
      </c>
      <c r="C109" s="136"/>
      <c r="D109" s="145">
        <f>E109</f>
        <v>0</v>
      </c>
      <c r="E109" s="145"/>
      <c r="F109" s="145"/>
      <c r="G109" s="137">
        <f t="shared" si="10"/>
        <v>0</v>
      </c>
      <c r="H109" s="137">
        <f t="shared" si="11"/>
        <v>0</v>
      </c>
      <c r="I109" s="137">
        <f t="shared" si="12"/>
        <v>0</v>
      </c>
      <c r="J109" s="137">
        <f t="shared" si="9"/>
        <v>0</v>
      </c>
      <c r="K109" s="117"/>
      <c r="L109" s="184"/>
    </row>
    <row r="110" spans="1:12" s="130" customFormat="1" ht="81.75" customHeight="1">
      <c r="A110" s="126" t="s">
        <v>644</v>
      </c>
      <c r="B110" s="131" t="s">
        <v>768</v>
      </c>
      <c r="C110" s="132">
        <v>7431</v>
      </c>
      <c r="D110" s="133">
        <f>SUM(D111:D112)</f>
        <v>5300</v>
      </c>
      <c r="E110" s="133">
        <f>SUM(E111:E112)</f>
        <v>5300</v>
      </c>
      <c r="F110" s="129" t="s">
        <v>0</v>
      </c>
      <c r="G110" s="133">
        <f>SUM(G111:G112)</f>
        <v>1218.1451612903227</v>
      </c>
      <c r="H110" s="133">
        <f>SUM(H111:H112)</f>
        <v>2521.7741935483873</v>
      </c>
      <c r="I110" s="133">
        <f>SUM(I111:I112)</f>
        <v>3910.8870967741937</v>
      </c>
      <c r="J110" s="133">
        <f>SUM(J111:J112)</f>
        <v>5300</v>
      </c>
      <c r="K110" s="117"/>
      <c r="L110" s="184"/>
    </row>
    <row r="111" spans="1:12" ht="81.75" customHeight="1">
      <c r="A111" s="134" t="s">
        <v>645</v>
      </c>
      <c r="B111" s="143" t="s">
        <v>769</v>
      </c>
      <c r="C111" s="162"/>
      <c r="D111" s="137">
        <f>SUM(E111:F111)</f>
        <v>5300</v>
      </c>
      <c r="E111" s="137">
        <v>5300</v>
      </c>
      <c r="F111" s="137" t="s">
        <v>0</v>
      </c>
      <c r="G111" s="137">
        <f>+D111/248*57</f>
        <v>1218.1451612903227</v>
      </c>
      <c r="H111" s="137">
        <f>+D111/248*118</f>
        <v>2521.7741935483873</v>
      </c>
      <c r="I111" s="137">
        <f>+D111/248*183</f>
        <v>3910.8870967741937</v>
      </c>
      <c r="J111" s="137">
        <f>+D111</f>
        <v>5300</v>
      </c>
      <c r="K111" s="117"/>
      <c r="L111" s="184"/>
    </row>
    <row r="112" spans="1:12" s="130" customFormat="1" ht="81.75" customHeight="1">
      <c r="A112" s="134" t="s">
        <v>646</v>
      </c>
      <c r="B112" s="143" t="s">
        <v>770</v>
      </c>
      <c r="C112" s="162"/>
      <c r="D112" s="137">
        <f>SUM(E112:F112)</f>
        <v>0</v>
      </c>
      <c r="E112" s="137">
        <v>0</v>
      </c>
      <c r="F112" s="137" t="s">
        <v>0</v>
      </c>
      <c r="G112" s="137">
        <f>+D112/248*57</f>
        <v>0</v>
      </c>
      <c r="H112" s="137">
        <f>+D112/248*118</f>
        <v>0</v>
      </c>
      <c r="I112" s="137">
        <f>+D112/248*183</f>
        <v>0</v>
      </c>
      <c r="J112" s="137">
        <f>+D112</f>
        <v>0</v>
      </c>
      <c r="K112" s="117"/>
      <c r="L112" s="184"/>
    </row>
    <row r="113" spans="1:12" s="130" customFormat="1" ht="64.5" customHeight="1">
      <c r="A113" s="126" t="s">
        <v>647</v>
      </c>
      <c r="B113" s="131" t="s">
        <v>771</v>
      </c>
      <c r="C113" s="132">
        <v>7441</v>
      </c>
      <c r="D113" s="133">
        <f>SUM(D114:D115)</f>
        <v>0</v>
      </c>
      <c r="E113" s="133">
        <f>SUM(E114:E115)</f>
        <v>0</v>
      </c>
      <c r="F113" s="129" t="s">
        <v>0</v>
      </c>
      <c r="G113" s="133">
        <f>SUM(G114:G115)</f>
        <v>0</v>
      </c>
      <c r="H113" s="133">
        <f>SUM(H114:H115)</f>
        <v>0</v>
      </c>
      <c r="I113" s="133">
        <f>SUM(I114:I115)</f>
        <v>0</v>
      </c>
      <c r="J113" s="133">
        <f>SUM(J114:J115)</f>
        <v>0</v>
      </c>
      <c r="K113" s="117"/>
      <c r="L113" s="184"/>
    </row>
    <row r="114" spans="1:12" s="130" customFormat="1" ht="121.5">
      <c r="A114" s="174" t="s">
        <v>648</v>
      </c>
      <c r="B114" s="135" t="s">
        <v>772</v>
      </c>
      <c r="C114" s="162"/>
      <c r="D114" s="137">
        <f>SUM(E114:F114)</f>
        <v>0</v>
      </c>
      <c r="E114" s="145">
        <v>0</v>
      </c>
      <c r="F114" s="137" t="s">
        <v>0</v>
      </c>
      <c r="G114" s="137">
        <f>+D114/248*57</f>
        <v>0</v>
      </c>
      <c r="H114" s="137">
        <f>+D114/248*118</f>
        <v>0</v>
      </c>
      <c r="I114" s="137">
        <f>+D114/248*183</f>
        <v>0</v>
      </c>
      <c r="J114" s="137">
        <f>+D114</f>
        <v>0</v>
      </c>
      <c r="K114" s="117"/>
      <c r="L114" s="184"/>
    </row>
    <row r="115" spans="1:12" s="130" customFormat="1" ht="94.5">
      <c r="A115" s="149" t="s">
        <v>649</v>
      </c>
      <c r="B115" s="135" t="s">
        <v>773</v>
      </c>
      <c r="C115" s="175"/>
      <c r="D115" s="137">
        <f>SUM(E115:F115)</f>
        <v>0</v>
      </c>
      <c r="E115" s="145">
        <v>0</v>
      </c>
      <c r="F115" s="137" t="s">
        <v>0</v>
      </c>
      <c r="G115" s="137">
        <f>+D115/248*57</f>
        <v>0</v>
      </c>
      <c r="H115" s="137">
        <f>+D115/248*118</f>
        <v>0</v>
      </c>
      <c r="I115" s="137">
        <f>+D115/248*183</f>
        <v>0</v>
      </c>
      <c r="J115" s="137">
        <f>+D115</f>
        <v>0</v>
      </c>
      <c r="K115" s="117"/>
      <c r="L115" s="184"/>
    </row>
    <row r="116" spans="1:12" s="130" customFormat="1" ht="64.5" customHeight="1">
      <c r="A116" s="126" t="s">
        <v>650</v>
      </c>
      <c r="B116" s="131" t="s">
        <v>774</v>
      </c>
      <c r="C116" s="132">
        <v>7442</v>
      </c>
      <c r="D116" s="133">
        <f>SUM(D117:D118)</f>
        <v>0</v>
      </c>
      <c r="E116" s="129" t="s">
        <v>0</v>
      </c>
      <c r="F116" s="133">
        <f>SUM(F117:F118)</f>
        <v>0</v>
      </c>
      <c r="G116" s="137">
        <f>+D116/248*57</f>
        <v>0</v>
      </c>
      <c r="H116" s="137">
        <f>+D116/248*118</f>
        <v>0</v>
      </c>
      <c r="I116" s="137">
        <f>+D116/248*183</f>
        <v>0</v>
      </c>
      <c r="J116" s="137">
        <f>+D116</f>
        <v>0</v>
      </c>
      <c r="K116" s="117"/>
      <c r="L116" s="184"/>
    </row>
    <row r="117" spans="1:12" ht="121.5">
      <c r="A117" s="134" t="s">
        <v>651</v>
      </c>
      <c r="B117" s="176" t="s">
        <v>798</v>
      </c>
      <c r="C117" s="162"/>
      <c r="D117" s="137">
        <f>SUM(E117:F117)</f>
        <v>0</v>
      </c>
      <c r="E117" s="137" t="s">
        <v>0</v>
      </c>
      <c r="F117" s="137">
        <v>0</v>
      </c>
      <c r="G117" s="137">
        <f>+D117/248*57</f>
        <v>0</v>
      </c>
      <c r="H117" s="137">
        <f>+D117/248*118</f>
        <v>0</v>
      </c>
      <c r="I117" s="137">
        <f>+D117/248*183</f>
        <v>0</v>
      </c>
      <c r="J117" s="137">
        <f>+D117</f>
        <v>0</v>
      </c>
      <c r="K117" s="117"/>
      <c r="L117" s="184"/>
    </row>
    <row r="118" spans="1:12" s="130" customFormat="1" ht="94.5">
      <c r="A118" s="134" t="s">
        <v>652</v>
      </c>
      <c r="B118" s="143" t="s">
        <v>775</v>
      </c>
      <c r="C118" s="162"/>
      <c r="D118" s="137">
        <f>SUM(E118:F118)</f>
        <v>0</v>
      </c>
      <c r="E118" s="137" t="s">
        <v>0</v>
      </c>
      <c r="F118" s="137">
        <v>0</v>
      </c>
      <c r="G118" s="137">
        <f>+D118/248*57</f>
        <v>0</v>
      </c>
      <c r="H118" s="137">
        <f>+D118/248*118</f>
        <v>0</v>
      </c>
      <c r="I118" s="137">
        <f>+D118/248*183</f>
        <v>0</v>
      </c>
      <c r="J118" s="137">
        <f>+D118</f>
        <v>0</v>
      </c>
      <c r="K118" s="117"/>
      <c r="L118" s="184"/>
    </row>
    <row r="119" spans="1:12" s="130" customFormat="1" ht="57" customHeight="1">
      <c r="A119" s="177" t="s">
        <v>653</v>
      </c>
      <c r="B119" s="131" t="s">
        <v>776</v>
      </c>
      <c r="C119" s="132">
        <v>7452</v>
      </c>
      <c r="D119" s="133">
        <f>+D120+D122</f>
        <v>6500</v>
      </c>
      <c r="E119" s="133">
        <f>SUM(E120:E122)</f>
        <v>6500</v>
      </c>
      <c r="F119" s="133">
        <f>SUM(F120:F122)</f>
        <v>373950.8</v>
      </c>
      <c r="G119" s="133">
        <f>+G120+G122</f>
        <v>1493.9516129032259</v>
      </c>
      <c r="H119" s="133">
        <f>+H120+H122</f>
        <v>3092</v>
      </c>
      <c r="I119" s="133">
        <f>+I120+I122</f>
        <v>4796</v>
      </c>
      <c r="J119" s="133">
        <f>+J120+J122</f>
        <v>6500</v>
      </c>
      <c r="K119" s="117"/>
      <c r="L119" s="184"/>
    </row>
    <row r="120" spans="1:12" ht="57" customHeight="1">
      <c r="A120" s="134" t="s">
        <v>654</v>
      </c>
      <c r="B120" s="143" t="s">
        <v>797</v>
      </c>
      <c r="C120" s="162"/>
      <c r="D120" s="137">
        <f>SUM(E120:F120)</f>
        <v>0</v>
      </c>
      <c r="E120" s="137" t="s">
        <v>0</v>
      </c>
      <c r="F120" s="137">
        <v>0</v>
      </c>
      <c r="G120" s="137">
        <f>+D120/248*57</f>
        <v>0</v>
      </c>
      <c r="H120" s="137">
        <f>+D120/248*118</f>
        <v>0</v>
      </c>
      <c r="I120" s="137">
        <f>+D120/248*183</f>
        <v>0</v>
      </c>
      <c r="J120" s="137">
        <f>+D120</f>
        <v>0</v>
      </c>
      <c r="K120" s="117"/>
      <c r="L120" s="184"/>
    </row>
    <row r="121" spans="1:12" ht="57" customHeight="1">
      <c r="A121" s="134" t="s">
        <v>655</v>
      </c>
      <c r="B121" s="143" t="s">
        <v>777</v>
      </c>
      <c r="C121" s="162"/>
      <c r="D121" s="137">
        <v>373950.8</v>
      </c>
      <c r="E121" s="137" t="s">
        <v>0</v>
      </c>
      <c r="F121" s="137">
        <f>SUM(D121)</f>
        <v>373950.8</v>
      </c>
      <c r="G121" s="137">
        <v>166149.1</v>
      </c>
      <c r="H121" s="137">
        <v>235416.3</v>
      </c>
      <c r="I121" s="137">
        <v>304683.6</v>
      </c>
      <c r="J121" s="137">
        <f>+D121</f>
        <v>373950.8</v>
      </c>
      <c r="K121" s="117"/>
      <c r="L121" s="184"/>
    </row>
    <row r="122" spans="1:12" ht="57" customHeight="1">
      <c r="A122" s="134" t="s">
        <v>656</v>
      </c>
      <c r="B122" s="135" t="s">
        <v>778</v>
      </c>
      <c r="C122" s="162"/>
      <c r="D122" s="137">
        <f>SUM(E122:F122)</f>
        <v>6500</v>
      </c>
      <c r="E122" s="178">
        <v>6500</v>
      </c>
      <c r="F122" s="137">
        <v>0</v>
      </c>
      <c r="G122" s="137">
        <f>+D122/248*57</f>
        <v>1493.9516129032259</v>
      </c>
      <c r="H122" s="137">
        <v>3092</v>
      </c>
      <c r="I122" s="137">
        <v>4796</v>
      </c>
      <c r="J122" s="137">
        <f>+D122</f>
        <v>6500</v>
      </c>
      <c r="K122" s="179"/>
      <c r="L122" s="184"/>
    </row>
    <row r="123" spans="1:12" ht="13.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ht="13.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1:12" ht="13.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 ht="13.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ht="13.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2" ht="13.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ht="13.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1:12" ht="13.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1:12" ht="13.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 ht="13.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 ht="13.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 ht="13.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 ht="13.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1:12" ht="13.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 ht="13.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1:12" ht="13.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1:12" ht="13.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 ht="13.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1:12" ht="13.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1:12" ht="13.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1:12" ht="13.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 ht="13.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 ht="13.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1:12" ht="13.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1:12" ht="13.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1:12" ht="13.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1:12" ht="13.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ht="13.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 ht="13.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 ht="13.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1:12" ht="13.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ht="13.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 ht="13.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1:12" ht="13.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1:12" ht="13.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1:12" ht="13.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1:12" ht="13.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</sheetData>
  <sheetProtection/>
  <protectedRanges>
    <protectedRange sqref="E53 K53" name="Range7"/>
    <protectedRange sqref="E111:E112 E114:E115 F117:F118 K114:K115 F120:F121 K111:K112 K85:K109 E122:F122 K122" name="Range4"/>
    <protectedRange sqref="E43:E44 E47:E50 F55 K57 E57 F59 K61 E61 K31:K40 K47:K50 K43:K44" name="Range2"/>
    <protectedRange sqref="E15:E16 E18 G15:K16 G22:K40 G43:J44 G47:J50 G53:J53 G55:J55 G57:J57 G59:J59 G61:J61 G68:J69 G72:J72 G74:J74 G76:J79 G81:J83 G87:J92 G111:J112 G114:J118 G120:J122 G64:J66 G18:K18 G94:J109" name="Range1"/>
    <protectedRange sqref="G63:K63 E63:E66 K76:K79 F72 E74 E76:E79 E81 K74 F68:F69 K64:K66 K81:K83 E83" name="Range3"/>
    <protectedRange sqref="A5 F5" name="Range8"/>
    <protectedRange sqref="E23" name="Range1_1"/>
    <protectedRange sqref="E22 E24:E40" name="Range3_1"/>
    <protectedRange sqref="E86:E92 G86:J86 E94:E102 E104:E109" name="Range3_2"/>
  </protectedRanges>
  <mergeCells count="8">
    <mergeCell ref="G4:I4"/>
    <mergeCell ref="C8:C10"/>
    <mergeCell ref="A5:F5"/>
    <mergeCell ref="A6:F6"/>
    <mergeCell ref="I7:J7"/>
    <mergeCell ref="D9:D10"/>
    <mergeCell ref="G9:J9"/>
    <mergeCell ref="G8:J8"/>
  </mergeCells>
  <printOptions/>
  <pageMargins left="0.25" right="0.25" top="0" bottom="0" header="0" footer="0"/>
  <pageSetup firstPageNumber="79" useFirstPageNumber="1" horizontalDpi="600" verticalDpi="600" orientation="portrait" paperSize="9" scale="6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view="pageBreakPreview" zoomScaleSheetLayoutView="100" zoomScalePageLayoutView="0" workbookViewId="0" topLeftCell="A1">
      <selection activeCell="J4" sqref="J4:L4"/>
    </sheetView>
  </sheetViews>
  <sheetFormatPr defaultColWidth="9.140625" defaultRowHeight="15"/>
  <cols>
    <col min="1" max="1" width="5.140625" style="51" customWidth="1"/>
    <col min="2" max="2" width="5.00390625" style="56" customWidth="1"/>
    <col min="3" max="3" width="5.28125" style="57" customWidth="1"/>
    <col min="4" max="4" width="4.57421875" style="58" customWidth="1"/>
    <col min="5" max="5" width="40.8515625" style="55" customWidth="1"/>
    <col min="6" max="6" width="15.57421875" style="45" bestFit="1" customWidth="1"/>
    <col min="7" max="7" width="14.8515625" style="45" customWidth="1"/>
    <col min="8" max="8" width="12.57421875" style="45" customWidth="1"/>
    <col min="9" max="9" width="13.421875" style="45" customWidth="1"/>
    <col min="10" max="10" width="15.140625" style="45" customWidth="1"/>
    <col min="11" max="11" width="16.00390625" style="45" customWidth="1"/>
    <col min="12" max="12" width="15.57421875" style="45" customWidth="1"/>
    <col min="13" max="15" width="14.8515625" style="45" bestFit="1" customWidth="1"/>
    <col min="16" max="16" width="12.140625" style="45" bestFit="1" customWidth="1"/>
    <col min="17" max="16384" width="9.140625" style="45" customWidth="1"/>
  </cols>
  <sheetData>
    <row r="1" spans="1:11" s="19" customFormat="1" ht="13.5">
      <c r="A1" s="23"/>
      <c r="B1" s="24"/>
      <c r="C1" s="23"/>
      <c r="D1" s="25"/>
      <c r="E1" s="26"/>
      <c r="F1" s="26"/>
      <c r="K1" s="19" t="s">
        <v>888</v>
      </c>
    </row>
    <row r="2" spans="1:10" s="19" customFormat="1" ht="13.5">
      <c r="A2" s="23"/>
      <c r="B2" s="24"/>
      <c r="C2" s="23"/>
      <c r="D2" s="25"/>
      <c r="E2" s="26"/>
      <c r="F2" s="26"/>
      <c r="J2" s="19" t="s">
        <v>610</v>
      </c>
    </row>
    <row r="3" spans="1:10" s="19" customFormat="1" ht="13.5">
      <c r="A3" s="23"/>
      <c r="B3" s="24"/>
      <c r="C3" s="23"/>
      <c r="D3" s="25"/>
      <c r="E3" s="26"/>
      <c r="F3" s="26"/>
      <c r="J3" s="19" t="s">
        <v>881</v>
      </c>
    </row>
    <row r="4" spans="1:12" s="19" customFormat="1" ht="12.75" customHeight="1">
      <c r="A4" s="23"/>
      <c r="B4" s="24"/>
      <c r="C4" s="23"/>
      <c r="D4" s="25"/>
      <c r="E4" s="26"/>
      <c r="F4" s="26"/>
      <c r="J4" s="303" t="s">
        <v>890</v>
      </c>
      <c r="K4" s="303"/>
      <c r="L4" s="303"/>
    </row>
    <row r="5" spans="1:12" s="3" customFormat="1" ht="20.25">
      <c r="A5" s="248" t="s">
        <v>802</v>
      </c>
      <c r="B5" s="248"/>
      <c r="C5" s="248"/>
      <c r="D5" s="248"/>
      <c r="E5" s="248"/>
      <c r="F5" s="248"/>
      <c r="G5" s="248"/>
      <c r="H5" s="248"/>
      <c r="I5" s="248"/>
      <c r="J5" s="258"/>
      <c r="K5" s="258"/>
      <c r="L5" s="258"/>
    </row>
    <row r="6" spans="1:12" s="3" customFormat="1" ht="33" customHeight="1">
      <c r="A6" s="30"/>
      <c r="B6" s="107" t="s">
        <v>17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8" s="3" customFormat="1" ht="16.5">
      <c r="A7" s="4"/>
      <c r="B7" s="4"/>
      <c r="C7" s="4"/>
      <c r="D7" s="4"/>
      <c r="E7" s="4"/>
      <c r="F7" s="4"/>
      <c r="G7" s="1" t="s">
        <v>18</v>
      </c>
      <c r="H7" s="2"/>
    </row>
    <row r="8" spans="1:12" s="31" customFormat="1" ht="17.25" customHeight="1">
      <c r="A8" s="262"/>
      <c r="B8" s="264"/>
      <c r="C8" s="265"/>
      <c r="D8" s="265"/>
      <c r="E8" s="266"/>
      <c r="F8" s="9" t="s">
        <v>369</v>
      </c>
      <c r="G8" s="259" t="s">
        <v>370</v>
      </c>
      <c r="H8" s="261"/>
      <c r="I8" s="259" t="s">
        <v>371</v>
      </c>
      <c r="J8" s="260"/>
      <c r="K8" s="260"/>
      <c r="L8" s="261"/>
    </row>
    <row r="9" spans="1:12" s="32" customFormat="1" ht="30.75" customHeight="1" thickBot="1">
      <c r="A9" s="263"/>
      <c r="B9" s="264"/>
      <c r="C9" s="265"/>
      <c r="D9" s="265"/>
      <c r="E9" s="266"/>
      <c r="F9" s="20" t="s">
        <v>613</v>
      </c>
      <c r="G9" s="21" t="s">
        <v>150</v>
      </c>
      <c r="H9" s="21" t="s">
        <v>151</v>
      </c>
      <c r="I9" s="10" t="s">
        <v>191</v>
      </c>
      <c r="J9" s="9" t="s">
        <v>192</v>
      </c>
      <c r="K9" s="9" t="s">
        <v>193</v>
      </c>
      <c r="L9" s="9" t="s">
        <v>194</v>
      </c>
    </row>
    <row r="10" spans="1:12" s="36" customFormat="1" ht="18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35">
        <v>12</v>
      </c>
    </row>
    <row r="11" spans="1:13" s="40" customFormat="1" ht="83.25" thickBot="1">
      <c r="A11" s="37">
        <v>2000</v>
      </c>
      <c r="B11" s="14" t="s">
        <v>1</v>
      </c>
      <c r="C11" s="38" t="s">
        <v>0</v>
      </c>
      <c r="D11" s="38" t="s">
        <v>0</v>
      </c>
      <c r="E11" s="5" t="s">
        <v>195</v>
      </c>
      <c r="F11" s="39">
        <f>+F12+F47+F64+F90+F143+F163+F183+F212+F242+F273+F305</f>
        <v>3963275.5</v>
      </c>
      <c r="G11" s="39">
        <v>3651085.3</v>
      </c>
      <c r="H11" s="39">
        <f>+H12+H47+H64+H90+H143+H163+H183+H212+H242+H273</f>
        <v>685067.9</v>
      </c>
      <c r="I11" s="39">
        <f>+I12+I47+I64+I90+I143+I163+I183+I212+I242+I273+I305</f>
        <v>1241424.1</v>
      </c>
      <c r="J11" s="39">
        <f>+J12+J47+J64+J90+J143+J163+J183+J212+J242+J273+J305</f>
        <v>2131890.55</v>
      </c>
      <c r="K11" s="39">
        <f>+K12+K47+K64+K90+K143+K163+K183+K212+K242+K273+K305</f>
        <v>3045445.3161290325</v>
      </c>
      <c r="L11" s="39">
        <f>+L12+L47+L64+L90+L143+L163+L183+L212+L242+L273+L305</f>
        <v>3963275.5</v>
      </c>
      <c r="M11" s="101"/>
    </row>
    <row r="12" spans="1:19" s="44" customFormat="1" ht="82.5">
      <c r="A12" s="41">
        <v>2100</v>
      </c>
      <c r="B12" s="42" t="s">
        <v>2</v>
      </c>
      <c r="C12" s="42" t="s">
        <v>3</v>
      </c>
      <c r="D12" s="42" t="s">
        <v>3</v>
      </c>
      <c r="E12" s="5" t="s">
        <v>196</v>
      </c>
      <c r="F12" s="39">
        <f>+F14+F19+F23+F28+F31+F34+F37+F40</f>
        <v>570236.2000000001</v>
      </c>
      <c r="G12" s="39">
        <f aca="true" t="shared" si="0" ref="G12:L12">+G14+G19+G23+G28+G31+G34+G37+G40</f>
        <v>494117.20000000007</v>
      </c>
      <c r="H12" s="39">
        <f t="shared" si="0"/>
        <v>76119</v>
      </c>
      <c r="I12" s="39">
        <f t="shared" si="0"/>
        <v>166883.7</v>
      </c>
      <c r="J12" s="39">
        <f t="shared" si="0"/>
        <v>285185</v>
      </c>
      <c r="K12" s="39">
        <f t="shared" si="0"/>
        <v>416758.10000000003</v>
      </c>
      <c r="L12" s="39">
        <f t="shared" si="0"/>
        <v>570236.2000000001</v>
      </c>
      <c r="M12" s="43"/>
      <c r="N12" s="43"/>
      <c r="O12" s="43"/>
      <c r="P12" s="43"/>
      <c r="Q12" s="43"/>
      <c r="R12" s="43"/>
      <c r="S12" s="43"/>
    </row>
    <row r="13" spans="1:12" ht="17.25">
      <c r="A13" s="41"/>
      <c r="B13" s="42"/>
      <c r="C13" s="42"/>
      <c r="D13" s="42"/>
      <c r="E13" s="6" t="s">
        <v>154</v>
      </c>
      <c r="F13" s="39"/>
      <c r="G13" s="39"/>
      <c r="H13" s="39"/>
      <c r="I13" s="39"/>
      <c r="J13" s="39"/>
      <c r="K13" s="39"/>
      <c r="L13" s="39"/>
    </row>
    <row r="14" spans="1:12" s="47" customFormat="1" ht="54">
      <c r="A14" s="46">
        <v>2110</v>
      </c>
      <c r="B14" s="42" t="s">
        <v>2</v>
      </c>
      <c r="C14" s="42" t="s">
        <v>4</v>
      </c>
      <c r="D14" s="42" t="s">
        <v>3</v>
      </c>
      <c r="E14" s="6" t="s">
        <v>155</v>
      </c>
      <c r="F14" s="39">
        <f>+'6.Gorcarakan ev tntesagitakan'!G13</f>
        <v>523702.20000000007</v>
      </c>
      <c r="G14" s="39">
        <f>+'6.Gorcarakan ev tntesagitakan'!H13</f>
        <v>454833.20000000007</v>
      </c>
      <c r="H14" s="39">
        <f>+'6.Gorcarakan ev tntesagitakan'!I13</f>
        <v>68869</v>
      </c>
      <c r="I14" s="39">
        <f>+'6.Gorcarakan ev tntesagitakan'!J13</f>
        <v>155276.825</v>
      </c>
      <c r="J14" s="39">
        <f>+'6.Gorcarakan ev tntesagitakan'!K13</f>
        <v>261864.65000000002</v>
      </c>
      <c r="K14" s="39">
        <f>+'6.Gorcarakan ev tntesagitakan'!L13</f>
        <v>381830.87500000006</v>
      </c>
      <c r="L14" s="39">
        <f>+'6.Gorcarakan ev tntesagitakan'!M13</f>
        <v>523702.20000000007</v>
      </c>
    </row>
    <row r="15" spans="1:12" s="47" customFormat="1" ht="17.25">
      <c r="A15" s="46"/>
      <c r="B15" s="42"/>
      <c r="C15" s="42"/>
      <c r="D15" s="42"/>
      <c r="E15" s="6" t="s">
        <v>156</v>
      </c>
      <c r="F15" s="39"/>
      <c r="G15" s="39"/>
      <c r="H15" s="39"/>
      <c r="I15" s="39"/>
      <c r="J15" s="39"/>
      <c r="K15" s="39"/>
      <c r="L15" s="39"/>
    </row>
    <row r="16" spans="1:12" ht="27">
      <c r="A16" s="46">
        <v>2111</v>
      </c>
      <c r="B16" s="42" t="s">
        <v>2</v>
      </c>
      <c r="C16" s="42" t="s">
        <v>4</v>
      </c>
      <c r="D16" s="42" t="s">
        <v>4</v>
      </c>
      <c r="E16" s="6" t="s">
        <v>157</v>
      </c>
      <c r="F16" s="39">
        <f>+'6.Gorcarakan ev tntesagitakan'!G15</f>
        <v>523702.20000000007</v>
      </c>
      <c r="G16" s="39">
        <f>+'6.Gorcarakan ev tntesagitakan'!H15</f>
        <v>454833.20000000007</v>
      </c>
      <c r="H16" s="39">
        <f>+'6.Gorcarakan ev tntesagitakan'!I15</f>
        <v>68869</v>
      </c>
      <c r="I16" s="39">
        <f>+'6.Gorcarakan ev tntesagitakan'!J15</f>
        <v>155276.825</v>
      </c>
      <c r="J16" s="39">
        <f>+'6.Gorcarakan ev tntesagitakan'!K15</f>
        <v>261864.65000000002</v>
      </c>
      <c r="K16" s="39">
        <f>+'6.Gorcarakan ev tntesagitakan'!L15</f>
        <v>381830.87500000006</v>
      </c>
      <c r="L16" s="39">
        <f>+'6.Gorcarakan ev tntesagitakan'!M15</f>
        <v>523702.20000000007</v>
      </c>
    </row>
    <row r="17" spans="1:12" ht="27">
      <c r="A17" s="46">
        <v>2112</v>
      </c>
      <c r="B17" s="42" t="s">
        <v>2</v>
      </c>
      <c r="C17" s="42" t="s">
        <v>4</v>
      </c>
      <c r="D17" s="42" t="s">
        <v>5</v>
      </c>
      <c r="E17" s="6" t="s">
        <v>179</v>
      </c>
      <c r="F17" s="39">
        <f>SUM(G17:H17)</f>
        <v>0</v>
      </c>
      <c r="G17" s="39"/>
      <c r="H17" s="39"/>
      <c r="I17" s="39">
        <v>0</v>
      </c>
      <c r="J17" s="39">
        <v>0</v>
      </c>
      <c r="K17" s="39">
        <v>0</v>
      </c>
      <c r="L17" s="39">
        <v>0</v>
      </c>
    </row>
    <row r="18" spans="1:12" ht="17.25">
      <c r="A18" s="46">
        <v>2113</v>
      </c>
      <c r="B18" s="42" t="s">
        <v>2</v>
      </c>
      <c r="C18" s="42" t="s">
        <v>4</v>
      </c>
      <c r="D18" s="42" t="s">
        <v>6</v>
      </c>
      <c r="E18" s="6" t="s">
        <v>186</v>
      </c>
      <c r="F18" s="39">
        <f>SUM(G18:H18)</f>
        <v>0</v>
      </c>
      <c r="G18" s="39"/>
      <c r="H18" s="39"/>
      <c r="I18" s="39">
        <v>0</v>
      </c>
      <c r="J18" s="39">
        <v>0</v>
      </c>
      <c r="K18" s="39">
        <v>0</v>
      </c>
      <c r="L18" s="39">
        <v>0</v>
      </c>
    </row>
    <row r="19" spans="1:12" ht="17.25">
      <c r="A19" s="46">
        <v>2120</v>
      </c>
      <c r="B19" s="42" t="s">
        <v>2</v>
      </c>
      <c r="C19" s="42" t="s">
        <v>5</v>
      </c>
      <c r="D19" s="42" t="s">
        <v>3</v>
      </c>
      <c r="E19" s="6" t="s">
        <v>187</v>
      </c>
      <c r="F19" s="39">
        <f>SUM(F21:F22)</f>
        <v>0</v>
      </c>
      <c r="G19" s="39">
        <f>SUM(G21:G22)</f>
        <v>0</v>
      </c>
      <c r="H19" s="39">
        <f>SUM(H21:H22)</f>
        <v>0</v>
      </c>
      <c r="I19" s="39">
        <v>0</v>
      </c>
      <c r="J19" s="39">
        <v>0</v>
      </c>
      <c r="K19" s="39">
        <v>0</v>
      </c>
      <c r="L19" s="39">
        <v>0</v>
      </c>
    </row>
    <row r="20" spans="1:12" s="47" customFormat="1" ht="17.25">
      <c r="A20" s="46"/>
      <c r="B20" s="42"/>
      <c r="C20" s="42"/>
      <c r="D20" s="42"/>
      <c r="E20" s="6" t="s">
        <v>156</v>
      </c>
      <c r="F20" s="39"/>
      <c r="G20" s="39"/>
      <c r="H20" s="39"/>
      <c r="I20" s="39"/>
      <c r="J20" s="39"/>
      <c r="K20" s="39"/>
      <c r="L20" s="39"/>
    </row>
    <row r="21" spans="1:12" ht="17.25">
      <c r="A21" s="46">
        <v>2121</v>
      </c>
      <c r="B21" s="42" t="s">
        <v>2</v>
      </c>
      <c r="C21" s="42" t="s">
        <v>5</v>
      </c>
      <c r="D21" s="42" t="s">
        <v>4</v>
      </c>
      <c r="E21" s="6" t="s">
        <v>182</v>
      </c>
      <c r="F21" s="39">
        <f>SUM(G21:H21)</f>
        <v>0</v>
      </c>
      <c r="G21" s="39"/>
      <c r="H21" s="39"/>
      <c r="I21" s="39">
        <v>0</v>
      </c>
      <c r="J21" s="39">
        <v>0</v>
      </c>
      <c r="K21" s="39">
        <v>0</v>
      </c>
      <c r="L21" s="39">
        <v>0</v>
      </c>
    </row>
    <row r="22" spans="1:12" ht="40.5">
      <c r="A22" s="46">
        <v>2122</v>
      </c>
      <c r="B22" s="42" t="s">
        <v>2</v>
      </c>
      <c r="C22" s="42" t="s">
        <v>5</v>
      </c>
      <c r="D22" s="42" t="s">
        <v>5</v>
      </c>
      <c r="E22" s="6" t="s">
        <v>183</v>
      </c>
      <c r="F22" s="39">
        <f>SUM(G22:H22)</f>
        <v>0</v>
      </c>
      <c r="G22" s="39"/>
      <c r="H22" s="39"/>
      <c r="I22" s="39">
        <v>0</v>
      </c>
      <c r="J22" s="39">
        <v>0</v>
      </c>
      <c r="K22" s="39">
        <v>0</v>
      </c>
      <c r="L22" s="39">
        <v>0</v>
      </c>
    </row>
    <row r="23" spans="1:12" ht="17.25">
      <c r="A23" s="46">
        <v>2130</v>
      </c>
      <c r="B23" s="42" t="s">
        <v>2</v>
      </c>
      <c r="C23" s="42" t="s">
        <v>6</v>
      </c>
      <c r="D23" s="42" t="s">
        <v>3</v>
      </c>
      <c r="E23" s="6" t="s">
        <v>197</v>
      </c>
      <c r="F23" s="39">
        <f>+'6.Gorcarakan ev tntesagitakan'!G61</f>
        <v>11277.5</v>
      </c>
      <c r="G23" s="39">
        <f>+'6.Gorcarakan ev tntesagitakan'!H61</f>
        <v>11277.5</v>
      </c>
      <c r="H23" s="39"/>
      <c r="I23" s="39">
        <f>+'6.Gorcarakan ev tntesagitakan'!J61</f>
        <v>2792.75</v>
      </c>
      <c r="J23" s="39">
        <f>+'6.Gorcarakan ev tntesagitakan'!K61</f>
        <v>5692.1</v>
      </c>
      <c r="K23" s="39">
        <f>+'6.Gorcarakan ev tntesagitakan'!L61</f>
        <v>8484.85</v>
      </c>
      <c r="L23" s="39">
        <f>+'6.Gorcarakan ev tntesagitakan'!M61</f>
        <v>11277.5</v>
      </c>
    </row>
    <row r="24" spans="1:12" s="47" customFormat="1" ht="17.25">
      <c r="A24" s="46"/>
      <c r="B24" s="42"/>
      <c r="C24" s="42"/>
      <c r="D24" s="42"/>
      <c r="E24" s="6" t="s">
        <v>156</v>
      </c>
      <c r="F24" s="39"/>
      <c r="G24" s="39"/>
      <c r="H24" s="39"/>
      <c r="I24" s="39"/>
      <c r="J24" s="39"/>
      <c r="K24" s="39"/>
      <c r="L24" s="39"/>
    </row>
    <row r="25" spans="1:12" ht="27">
      <c r="A25" s="46">
        <v>2131</v>
      </c>
      <c r="B25" s="42" t="s">
        <v>2</v>
      </c>
      <c r="C25" s="42" t="s">
        <v>6</v>
      </c>
      <c r="D25" s="42" t="s">
        <v>4</v>
      </c>
      <c r="E25" s="6" t="s">
        <v>198</v>
      </c>
      <c r="F25" s="39">
        <f>SUM(G25:H25)</f>
        <v>0</v>
      </c>
      <c r="G25" s="39"/>
      <c r="H25" s="39"/>
      <c r="I25" s="39">
        <v>0</v>
      </c>
      <c r="J25" s="39">
        <v>0</v>
      </c>
      <c r="K25" s="39">
        <v>0</v>
      </c>
      <c r="L25" s="39">
        <v>0</v>
      </c>
    </row>
    <row r="26" spans="1:12" ht="27">
      <c r="A26" s="46">
        <v>2132</v>
      </c>
      <c r="B26" s="42" t="s">
        <v>2</v>
      </c>
      <c r="C26" s="42">
        <v>3</v>
      </c>
      <c r="D26" s="42">
        <v>2</v>
      </c>
      <c r="E26" s="6" t="s">
        <v>199</v>
      </c>
      <c r="F26" s="39">
        <f>SUM(G26:H26)</f>
        <v>0</v>
      </c>
      <c r="G26" s="39"/>
      <c r="H26" s="39"/>
      <c r="I26" s="39">
        <v>0</v>
      </c>
      <c r="J26" s="39">
        <v>0</v>
      </c>
      <c r="K26" s="39">
        <v>0</v>
      </c>
      <c r="L26" s="39">
        <v>0</v>
      </c>
    </row>
    <row r="27" spans="1:12" ht="17.25">
      <c r="A27" s="46">
        <v>2133</v>
      </c>
      <c r="B27" s="42" t="s">
        <v>2</v>
      </c>
      <c r="C27" s="42">
        <v>3</v>
      </c>
      <c r="D27" s="42">
        <v>3</v>
      </c>
      <c r="E27" s="6" t="s">
        <v>200</v>
      </c>
      <c r="F27" s="39">
        <f>+'6.Gorcarakan ev tntesagitakan'!G71</f>
        <v>11277.5</v>
      </c>
      <c r="G27" s="39">
        <f>+'6.Gorcarakan ev tntesagitakan'!H71</f>
        <v>11277.5</v>
      </c>
      <c r="H27" s="39"/>
      <c r="I27" s="39">
        <f>+'6.Gorcarakan ev tntesagitakan'!J71</f>
        <v>2792.75</v>
      </c>
      <c r="J27" s="39">
        <f>+'6.Gorcarakan ev tntesagitakan'!K71</f>
        <v>5692.1</v>
      </c>
      <c r="K27" s="39">
        <f>+'6.Gorcarakan ev tntesagitakan'!L71</f>
        <v>8484.85</v>
      </c>
      <c r="L27" s="39">
        <f>+'6.Gorcarakan ev tntesagitakan'!M71</f>
        <v>11277.5</v>
      </c>
    </row>
    <row r="28" spans="1:12" ht="27">
      <c r="A28" s="46">
        <v>2140</v>
      </c>
      <c r="B28" s="42" t="s">
        <v>2</v>
      </c>
      <c r="C28" s="42">
        <v>4</v>
      </c>
      <c r="D28" s="42">
        <v>0</v>
      </c>
      <c r="E28" s="6" t="s">
        <v>201</v>
      </c>
      <c r="F28" s="39">
        <f>SUM(F30)</f>
        <v>0</v>
      </c>
      <c r="G28" s="39">
        <f>SUM(G30)</f>
        <v>0</v>
      </c>
      <c r="H28" s="39"/>
      <c r="I28" s="39">
        <v>0</v>
      </c>
      <c r="J28" s="39">
        <v>0</v>
      </c>
      <c r="K28" s="39">
        <v>0</v>
      </c>
      <c r="L28" s="39">
        <v>0</v>
      </c>
    </row>
    <row r="29" spans="1:12" s="47" customFormat="1" ht="17.25">
      <c r="A29" s="46"/>
      <c r="B29" s="42"/>
      <c r="C29" s="42"/>
      <c r="D29" s="42"/>
      <c r="E29" s="6" t="s">
        <v>156</v>
      </c>
      <c r="F29" s="39"/>
      <c r="G29" s="39"/>
      <c r="H29" s="39"/>
      <c r="I29" s="39"/>
      <c r="J29" s="39"/>
      <c r="K29" s="39"/>
      <c r="L29" s="39"/>
    </row>
    <row r="30" spans="1:12" ht="27">
      <c r="A30" s="46">
        <v>2141</v>
      </c>
      <c r="B30" s="42" t="s">
        <v>2</v>
      </c>
      <c r="C30" s="42">
        <v>4</v>
      </c>
      <c r="D30" s="42">
        <v>1</v>
      </c>
      <c r="E30" s="6" t="s">
        <v>202</v>
      </c>
      <c r="F30" s="39">
        <f>SUM(G30:H30)</f>
        <v>0</v>
      </c>
      <c r="G30" s="39"/>
      <c r="H30" s="39"/>
      <c r="I30" s="39">
        <v>0</v>
      </c>
      <c r="J30" s="39">
        <v>0</v>
      </c>
      <c r="K30" s="39">
        <v>0</v>
      </c>
      <c r="L30" s="39">
        <v>0</v>
      </c>
    </row>
    <row r="31" spans="1:12" ht="40.5">
      <c r="A31" s="46">
        <v>2150</v>
      </c>
      <c r="B31" s="42" t="s">
        <v>2</v>
      </c>
      <c r="C31" s="42">
        <v>5</v>
      </c>
      <c r="D31" s="42">
        <v>0</v>
      </c>
      <c r="E31" s="6" t="s">
        <v>203</v>
      </c>
      <c r="F31" s="39">
        <f>+'6.Gorcarakan ev tntesagitakan'!G86</f>
        <v>9000</v>
      </c>
      <c r="G31" s="39">
        <f>+'6.Gorcarakan ev tntesagitakan'!H86</f>
        <v>1750</v>
      </c>
      <c r="H31" s="39">
        <f>+'6.Gorcarakan ev tntesagitakan'!I86</f>
        <v>7250</v>
      </c>
      <c r="I31" s="39">
        <f>+'6.Gorcarakan ev tntesagitakan'!J86</f>
        <v>2250</v>
      </c>
      <c r="J31" s="39">
        <f>+'6.Gorcarakan ev tntesagitakan'!K86</f>
        <v>4500</v>
      </c>
      <c r="K31" s="39">
        <f>+'6.Gorcarakan ev tntesagitakan'!L86</f>
        <v>6750</v>
      </c>
      <c r="L31" s="39">
        <f>+'6.Gorcarakan ev tntesagitakan'!M86</f>
        <v>9000</v>
      </c>
    </row>
    <row r="32" spans="1:12" s="47" customFormat="1" ht="17.25">
      <c r="A32" s="46"/>
      <c r="B32" s="42"/>
      <c r="C32" s="42"/>
      <c r="D32" s="42"/>
      <c r="E32" s="6" t="s">
        <v>156</v>
      </c>
      <c r="F32" s="39"/>
      <c r="G32" s="39"/>
      <c r="H32" s="39"/>
      <c r="I32" s="39">
        <v>0</v>
      </c>
      <c r="J32" s="39">
        <v>0</v>
      </c>
      <c r="K32" s="39">
        <v>0</v>
      </c>
      <c r="L32" s="39">
        <v>0</v>
      </c>
    </row>
    <row r="33" spans="1:12" ht="40.5">
      <c r="A33" s="46">
        <v>2151</v>
      </c>
      <c r="B33" s="42" t="s">
        <v>2</v>
      </c>
      <c r="C33" s="42">
        <v>5</v>
      </c>
      <c r="D33" s="42">
        <v>1</v>
      </c>
      <c r="E33" s="6" t="s">
        <v>204</v>
      </c>
      <c r="F33" s="39">
        <f>+'6.Gorcarakan ev tntesagitakan'!G88</f>
        <v>9000</v>
      </c>
      <c r="G33" s="39">
        <f>+'6.Gorcarakan ev tntesagitakan'!H88</f>
        <v>1750</v>
      </c>
      <c r="H33" s="39">
        <f>+'6.Gorcarakan ev tntesagitakan'!I88</f>
        <v>7250</v>
      </c>
      <c r="I33" s="39">
        <f>+'6.Gorcarakan ev tntesagitakan'!J88</f>
        <v>2250</v>
      </c>
      <c r="J33" s="39">
        <f>+'6.Gorcarakan ev tntesagitakan'!K88</f>
        <v>4500</v>
      </c>
      <c r="K33" s="39">
        <f>+'6.Gorcarakan ev tntesagitakan'!L88</f>
        <v>6750</v>
      </c>
      <c r="L33" s="39">
        <f>+'6.Gorcarakan ev tntesagitakan'!M88</f>
        <v>9000</v>
      </c>
    </row>
    <row r="34" spans="1:12" ht="27">
      <c r="A34" s="46">
        <v>2160</v>
      </c>
      <c r="B34" s="42" t="s">
        <v>2</v>
      </c>
      <c r="C34" s="42">
        <v>6</v>
      </c>
      <c r="D34" s="42">
        <v>0</v>
      </c>
      <c r="E34" s="6" t="s">
        <v>205</v>
      </c>
      <c r="F34" s="39">
        <f>+'6.Gorcarakan ev tntesagitakan'!G93</f>
        <v>26256.5</v>
      </c>
      <c r="G34" s="39">
        <f>+'6.Gorcarakan ev tntesagitakan'!H93</f>
        <v>26256.5</v>
      </c>
      <c r="H34" s="39"/>
      <c r="I34" s="39">
        <f>+'6.Gorcarakan ev tntesagitakan'!J93</f>
        <v>6564.125</v>
      </c>
      <c r="J34" s="39">
        <f>+'6.Gorcarakan ev tntesagitakan'!K93</f>
        <v>13128.25</v>
      </c>
      <c r="K34" s="39">
        <f>+'6.Gorcarakan ev tntesagitakan'!L93</f>
        <v>19692.375</v>
      </c>
      <c r="L34" s="39">
        <f>+'6.Gorcarakan ev tntesagitakan'!M93</f>
        <v>26256.5</v>
      </c>
    </row>
    <row r="35" spans="1:12" s="47" customFormat="1" ht="17.25">
      <c r="A35" s="46"/>
      <c r="B35" s="42"/>
      <c r="C35" s="42"/>
      <c r="D35" s="42"/>
      <c r="E35" s="6" t="s">
        <v>156</v>
      </c>
      <c r="F35" s="39"/>
      <c r="G35" s="39"/>
      <c r="H35" s="39"/>
      <c r="I35" s="39"/>
      <c r="J35" s="39"/>
      <c r="K35" s="39"/>
      <c r="L35" s="39"/>
    </row>
    <row r="36" spans="1:12" ht="27">
      <c r="A36" s="46">
        <v>2161</v>
      </c>
      <c r="B36" s="42" t="s">
        <v>2</v>
      </c>
      <c r="C36" s="42">
        <v>6</v>
      </c>
      <c r="D36" s="42">
        <v>1</v>
      </c>
      <c r="E36" s="6" t="s">
        <v>206</v>
      </c>
      <c r="F36" s="39">
        <f>+'6.Gorcarakan ev tntesagitakan'!G95</f>
        <v>26256.5</v>
      </c>
      <c r="G36" s="39">
        <f>+'6.Gorcarakan ev tntesagitakan'!H95</f>
        <v>26256.5</v>
      </c>
      <c r="H36" s="39"/>
      <c r="I36" s="39">
        <f>+'6.Gorcarakan ev tntesagitakan'!J95</f>
        <v>6564.125</v>
      </c>
      <c r="J36" s="39">
        <f>+'6.Gorcarakan ev tntesagitakan'!K95</f>
        <v>13128.25</v>
      </c>
      <c r="K36" s="39">
        <f>+'6.Gorcarakan ev tntesagitakan'!L95</f>
        <v>19692.375</v>
      </c>
      <c r="L36" s="39">
        <v>10500</v>
      </c>
    </row>
    <row r="37" spans="1:12" ht="17.25">
      <c r="A37" s="46">
        <v>2170</v>
      </c>
      <c r="B37" s="42" t="s">
        <v>2</v>
      </c>
      <c r="C37" s="42">
        <v>7</v>
      </c>
      <c r="D37" s="42">
        <v>0</v>
      </c>
      <c r="E37" s="6" t="s">
        <v>207</v>
      </c>
      <c r="F37" s="39">
        <f>SUM(F39)</f>
        <v>0</v>
      </c>
      <c r="G37" s="39">
        <f>SUM(G39)</f>
        <v>0</v>
      </c>
      <c r="H37" s="39">
        <f>SUM(H39)</f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s="47" customFormat="1" ht="17.25">
      <c r="A38" s="46"/>
      <c r="B38" s="42"/>
      <c r="C38" s="42"/>
      <c r="D38" s="42"/>
      <c r="E38" s="6" t="s">
        <v>156</v>
      </c>
      <c r="F38" s="39"/>
      <c r="G38" s="39"/>
      <c r="H38" s="39"/>
      <c r="I38" s="39"/>
      <c r="J38" s="39"/>
      <c r="K38" s="39"/>
      <c r="L38" s="39"/>
    </row>
    <row r="39" spans="1:12" ht="17.25">
      <c r="A39" s="46">
        <v>2171</v>
      </c>
      <c r="B39" s="42" t="s">
        <v>2</v>
      </c>
      <c r="C39" s="42">
        <v>7</v>
      </c>
      <c r="D39" s="42">
        <v>1</v>
      </c>
      <c r="E39" s="6" t="s">
        <v>207</v>
      </c>
      <c r="F39" s="39">
        <f>SUM(G39:H39)</f>
        <v>0</v>
      </c>
      <c r="G39" s="39"/>
      <c r="H39" s="39"/>
      <c r="I39" s="39">
        <v>0</v>
      </c>
      <c r="J39" s="39">
        <v>0</v>
      </c>
      <c r="K39" s="39">
        <v>0</v>
      </c>
      <c r="L39" s="39">
        <v>0</v>
      </c>
    </row>
    <row r="40" spans="1:12" ht="40.5">
      <c r="A40" s="46">
        <v>2180</v>
      </c>
      <c r="B40" s="42" t="s">
        <v>2</v>
      </c>
      <c r="C40" s="42">
        <v>8</v>
      </c>
      <c r="D40" s="42">
        <v>0</v>
      </c>
      <c r="E40" s="6" t="s">
        <v>208</v>
      </c>
      <c r="F40" s="39">
        <f>SUM(F42)</f>
        <v>0</v>
      </c>
      <c r="G40" s="39">
        <f>SUM(G42)</f>
        <v>0</v>
      </c>
      <c r="H40" s="39">
        <f>SUM(H42)</f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s="47" customFormat="1" ht="17.25">
      <c r="A41" s="46"/>
      <c r="B41" s="42"/>
      <c r="C41" s="42"/>
      <c r="D41" s="42"/>
      <c r="E41" s="6" t="s">
        <v>156</v>
      </c>
      <c r="F41" s="39"/>
      <c r="G41" s="39"/>
      <c r="H41" s="39"/>
      <c r="I41" s="39"/>
      <c r="J41" s="39"/>
      <c r="K41" s="39"/>
      <c r="L41" s="39"/>
    </row>
    <row r="42" spans="1:12" ht="40.5">
      <c r="A42" s="46">
        <v>2181</v>
      </c>
      <c r="B42" s="42" t="s">
        <v>2</v>
      </c>
      <c r="C42" s="42">
        <v>8</v>
      </c>
      <c r="D42" s="42">
        <v>1</v>
      </c>
      <c r="E42" s="6" t="s">
        <v>208</v>
      </c>
      <c r="F42" s="39">
        <f>SUM(F44:F45)</f>
        <v>0</v>
      </c>
      <c r="G42" s="39">
        <f>SUM(G44:G45)</f>
        <v>0</v>
      </c>
      <c r="H42" s="39">
        <f>SUM(H44:H45)</f>
        <v>0</v>
      </c>
      <c r="I42" s="39">
        <v>0</v>
      </c>
      <c r="J42" s="39">
        <v>0</v>
      </c>
      <c r="K42" s="39">
        <v>0</v>
      </c>
      <c r="L42" s="39">
        <v>0</v>
      </c>
    </row>
    <row r="43" spans="1:12" ht="17.25">
      <c r="A43" s="46"/>
      <c r="B43" s="42"/>
      <c r="C43" s="42"/>
      <c r="D43" s="42"/>
      <c r="E43" s="6" t="s">
        <v>156</v>
      </c>
      <c r="F43" s="39"/>
      <c r="G43" s="39"/>
      <c r="H43" s="39"/>
      <c r="I43" s="39"/>
      <c r="J43" s="39"/>
      <c r="K43" s="39"/>
      <c r="L43" s="39"/>
    </row>
    <row r="44" spans="1:12" ht="17.25">
      <c r="A44" s="46">
        <v>2182</v>
      </c>
      <c r="B44" s="42" t="s">
        <v>2</v>
      </c>
      <c r="C44" s="42">
        <v>8</v>
      </c>
      <c r="D44" s="42">
        <v>1</v>
      </c>
      <c r="E44" s="6" t="s">
        <v>209</v>
      </c>
      <c r="F44" s="39">
        <f>SUM(G44:H44)</f>
        <v>0</v>
      </c>
      <c r="G44" s="39"/>
      <c r="H44" s="39"/>
      <c r="I44" s="39">
        <v>0</v>
      </c>
      <c r="J44" s="39">
        <v>0</v>
      </c>
      <c r="K44" s="39">
        <v>0</v>
      </c>
      <c r="L44" s="39">
        <v>0</v>
      </c>
    </row>
    <row r="45" spans="1:12" ht="27">
      <c r="A45" s="46">
        <v>2183</v>
      </c>
      <c r="B45" s="42" t="s">
        <v>2</v>
      </c>
      <c r="C45" s="42">
        <v>8</v>
      </c>
      <c r="D45" s="42">
        <v>1</v>
      </c>
      <c r="E45" s="6" t="s">
        <v>210</v>
      </c>
      <c r="F45" s="39">
        <f>SUM(G45:H45)</f>
        <v>0</v>
      </c>
      <c r="G45" s="39"/>
      <c r="H45" s="39"/>
      <c r="I45" s="39">
        <v>0</v>
      </c>
      <c r="J45" s="39">
        <v>0</v>
      </c>
      <c r="K45" s="39">
        <v>0</v>
      </c>
      <c r="L45" s="39">
        <v>0</v>
      </c>
    </row>
    <row r="46" spans="1:12" ht="17.25">
      <c r="A46" s="46">
        <v>2185</v>
      </c>
      <c r="B46" s="42" t="s">
        <v>2</v>
      </c>
      <c r="C46" s="42">
        <v>8</v>
      </c>
      <c r="D46" s="42">
        <v>1</v>
      </c>
      <c r="E46" s="6"/>
      <c r="F46" s="39"/>
      <c r="G46" s="39"/>
      <c r="H46" s="39"/>
      <c r="I46" s="39"/>
      <c r="J46" s="39"/>
      <c r="K46" s="39"/>
      <c r="L46" s="39"/>
    </row>
    <row r="47" spans="1:12" s="44" customFormat="1" ht="49.5">
      <c r="A47" s="46">
        <v>2200</v>
      </c>
      <c r="B47" s="42" t="s">
        <v>7</v>
      </c>
      <c r="C47" s="42">
        <v>0</v>
      </c>
      <c r="D47" s="42">
        <v>0</v>
      </c>
      <c r="E47" s="5" t="s">
        <v>211</v>
      </c>
      <c r="F47" s="39">
        <f>+F49+F52+F55+F58+F61</f>
        <v>2100</v>
      </c>
      <c r="G47" s="39">
        <f aca="true" t="shared" si="1" ref="G47:L47">+G49+G52+G55+G58+G61</f>
        <v>2100</v>
      </c>
      <c r="H47" s="39">
        <f t="shared" si="1"/>
        <v>0</v>
      </c>
      <c r="I47" s="39">
        <f t="shared" si="1"/>
        <v>1025</v>
      </c>
      <c r="J47" s="39">
        <f t="shared" si="1"/>
        <v>1850</v>
      </c>
      <c r="K47" s="39">
        <f t="shared" si="1"/>
        <v>1975</v>
      </c>
      <c r="L47" s="39">
        <f t="shared" si="1"/>
        <v>2100</v>
      </c>
    </row>
    <row r="48" spans="1:12" ht="17.25">
      <c r="A48" s="41"/>
      <c r="B48" s="42"/>
      <c r="C48" s="42"/>
      <c r="D48" s="42"/>
      <c r="E48" s="6" t="s">
        <v>154</v>
      </c>
      <c r="F48" s="39"/>
      <c r="G48" s="39"/>
      <c r="H48" s="39"/>
      <c r="I48" s="39"/>
      <c r="J48" s="39"/>
      <c r="K48" s="39"/>
      <c r="L48" s="39"/>
    </row>
    <row r="49" spans="1:12" ht="17.25">
      <c r="A49" s="46">
        <v>2210</v>
      </c>
      <c r="B49" s="42" t="s">
        <v>7</v>
      </c>
      <c r="C49" s="42">
        <v>1</v>
      </c>
      <c r="D49" s="42">
        <v>0</v>
      </c>
      <c r="E49" s="6" t="s">
        <v>212</v>
      </c>
      <c r="F49" s="39">
        <f>SUM(F51)</f>
        <v>0</v>
      </c>
      <c r="G49" s="39">
        <f>SUM(G51)</f>
        <v>0</v>
      </c>
      <c r="H49" s="39">
        <f>SUM(H51)</f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s="47" customFormat="1" ht="17.25">
      <c r="A50" s="46"/>
      <c r="B50" s="42"/>
      <c r="C50" s="42"/>
      <c r="D50" s="42"/>
      <c r="E50" s="6" t="s">
        <v>156</v>
      </c>
      <c r="F50" s="39"/>
      <c r="G50" s="39"/>
      <c r="H50" s="39"/>
      <c r="I50" s="39"/>
      <c r="J50" s="39"/>
      <c r="K50" s="39"/>
      <c r="L50" s="39"/>
    </row>
    <row r="51" spans="1:12" ht="17.25">
      <c r="A51" s="46">
        <v>2211</v>
      </c>
      <c r="B51" s="42" t="s">
        <v>7</v>
      </c>
      <c r="C51" s="42">
        <v>1</v>
      </c>
      <c r="D51" s="42">
        <v>1</v>
      </c>
      <c r="E51" s="6" t="s">
        <v>213</v>
      </c>
      <c r="F51" s="39">
        <f>SUM(G51:H51)</f>
        <v>0</v>
      </c>
      <c r="G51" s="39"/>
      <c r="H51" s="39"/>
      <c r="I51" s="39">
        <v>0</v>
      </c>
      <c r="J51" s="39">
        <v>0</v>
      </c>
      <c r="K51" s="39">
        <v>0</v>
      </c>
      <c r="L51" s="39">
        <v>0</v>
      </c>
    </row>
    <row r="52" spans="1:12" ht="17.25">
      <c r="A52" s="46">
        <v>2220</v>
      </c>
      <c r="B52" s="42" t="s">
        <v>7</v>
      </c>
      <c r="C52" s="42">
        <v>2</v>
      </c>
      <c r="D52" s="42">
        <v>0</v>
      </c>
      <c r="E52" s="6" t="s">
        <v>214</v>
      </c>
      <c r="F52" s="39">
        <f>SUM(F54)</f>
        <v>0</v>
      </c>
      <c r="G52" s="39">
        <f>SUM(G54)</f>
        <v>0</v>
      </c>
      <c r="H52" s="39">
        <f>SUM(H54)</f>
        <v>0</v>
      </c>
      <c r="I52" s="39">
        <v>0</v>
      </c>
      <c r="J52" s="39">
        <v>0</v>
      </c>
      <c r="K52" s="39">
        <v>0</v>
      </c>
      <c r="L52" s="39">
        <v>0</v>
      </c>
    </row>
    <row r="53" spans="1:12" s="47" customFormat="1" ht="17.25">
      <c r="A53" s="46"/>
      <c r="B53" s="42"/>
      <c r="C53" s="42"/>
      <c r="D53" s="42"/>
      <c r="E53" s="6" t="s">
        <v>156</v>
      </c>
      <c r="F53" s="39"/>
      <c r="G53" s="39"/>
      <c r="H53" s="39"/>
      <c r="I53" s="39"/>
      <c r="J53" s="39"/>
      <c r="K53" s="39"/>
      <c r="L53" s="39"/>
    </row>
    <row r="54" spans="1:12" ht="17.25">
      <c r="A54" s="46">
        <v>2221</v>
      </c>
      <c r="B54" s="42" t="s">
        <v>7</v>
      </c>
      <c r="C54" s="42">
        <v>2</v>
      </c>
      <c r="D54" s="42">
        <v>1</v>
      </c>
      <c r="E54" s="6" t="s">
        <v>215</v>
      </c>
      <c r="F54" s="39">
        <f>SUM(G54:H54)</f>
        <v>0</v>
      </c>
      <c r="G54" s="39"/>
      <c r="H54" s="39"/>
      <c r="I54" s="39">
        <v>0</v>
      </c>
      <c r="J54" s="39">
        <v>0</v>
      </c>
      <c r="K54" s="39">
        <v>0</v>
      </c>
      <c r="L54" s="39">
        <v>0</v>
      </c>
    </row>
    <row r="55" spans="1:12" ht="17.25">
      <c r="A55" s="46">
        <v>2230</v>
      </c>
      <c r="B55" s="42" t="s">
        <v>7</v>
      </c>
      <c r="C55" s="42">
        <v>3</v>
      </c>
      <c r="D55" s="42">
        <v>0</v>
      </c>
      <c r="E55" s="6" t="s">
        <v>216</v>
      </c>
      <c r="F55" s="39">
        <f>SUM(F57)</f>
        <v>0</v>
      </c>
      <c r="G55" s="39">
        <f>SUM(G57)</f>
        <v>0</v>
      </c>
      <c r="H55" s="39">
        <f>SUM(H57)</f>
        <v>0</v>
      </c>
      <c r="I55" s="39">
        <v>0</v>
      </c>
      <c r="J55" s="39">
        <v>0</v>
      </c>
      <c r="K55" s="39">
        <v>0</v>
      </c>
      <c r="L55" s="39">
        <v>0</v>
      </c>
    </row>
    <row r="56" spans="1:12" s="47" customFormat="1" ht="17.25">
      <c r="A56" s="46"/>
      <c r="B56" s="42"/>
      <c r="C56" s="42"/>
      <c r="D56" s="42"/>
      <c r="E56" s="6" t="s">
        <v>156</v>
      </c>
      <c r="F56" s="39"/>
      <c r="G56" s="39"/>
      <c r="H56" s="39"/>
      <c r="I56" s="39"/>
      <c r="J56" s="39"/>
      <c r="K56" s="39"/>
      <c r="L56" s="39"/>
    </row>
    <row r="57" spans="1:12" ht="17.25">
      <c r="A57" s="46">
        <v>2231</v>
      </c>
      <c r="B57" s="42" t="s">
        <v>7</v>
      </c>
      <c r="C57" s="42">
        <v>3</v>
      </c>
      <c r="D57" s="42">
        <v>1</v>
      </c>
      <c r="E57" s="6" t="s">
        <v>217</v>
      </c>
      <c r="F57" s="39">
        <f>SUM(G57:H57)</f>
        <v>0</v>
      </c>
      <c r="G57" s="39"/>
      <c r="H57" s="39"/>
      <c r="I57" s="39">
        <v>0</v>
      </c>
      <c r="J57" s="39">
        <v>0</v>
      </c>
      <c r="K57" s="39">
        <v>0</v>
      </c>
      <c r="L57" s="39">
        <v>0</v>
      </c>
    </row>
    <row r="58" spans="1:12" ht="27">
      <c r="A58" s="46">
        <v>2240</v>
      </c>
      <c r="B58" s="42" t="s">
        <v>7</v>
      </c>
      <c r="C58" s="42">
        <v>4</v>
      </c>
      <c r="D58" s="42">
        <v>0</v>
      </c>
      <c r="E58" s="6" t="s">
        <v>218</v>
      </c>
      <c r="F58" s="39">
        <f>SUM(F60)</f>
        <v>0</v>
      </c>
      <c r="G58" s="39">
        <f>SUM(G60)</f>
        <v>0</v>
      </c>
      <c r="H58" s="39">
        <f>SUM(H60)</f>
        <v>0</v>
      </c>
      <c r="I58" s="39">
        <v>0</v>
      </c>
      <c r="J58" s="39">
        <v>0</v>
      </c>
      <c r="K58" s="39">
        <v>0</v>
      </c>
      <c r="L58" s="39">
        <v>0</v>
      </c>
    </row>
    <row r="59" spans="1:12" s="47" customFormat="1" ht="17.25">
      <c r="A59" s="46"/>
      <c r="B59" s="42"/>
      <c r="C59" s="42"/>
      <c r="D59" s="42"/>
      <c r="E59" s="6" t="s">
        <v>156</v>
      </c>
      <c r="F59" s="39"/>
      <c r="G59" s="39"/>
      <c r="H59" s="39"/>
      <c r="I59" s="39"/>
      <c r="J59" s="39"/>
      <c r="K59" s="39"/>
      <c r="L59" s="39"/>
    </row>
    <row r="60" spans="1:12" ht="27">
      <c r="A60" s="46">
        <v>2241</v>
      </c>
      <c r="B60" s="42" t="s">
        <v>7</v>
      </c>
      <c r="C60" s="42">
        <v>4</v>
      </c>
      <c r="D60" s="42">
        <v>1</v>
      </c>
      <c r="E60" s="6" t="s">
        <v>218</v>
      </c>
      <c r="F60" s="39">
        <f>SUM(G60:H60)</f>
        <v>0</v>
      </c>
      <c r="G60" s="39"/>
      <c r="H60" s="39"/>
      <c r="I60" s="39">
        <v>0</v>
      </c>
      <c r="J60" s="39">
        <v>0</v>
      </c>
      <c r="K60" s="39">
        <v>0</v>
      </c>
      <c r="L60" s="39">
        <v>0</v>
      </c>
    </row>
    <row r="61" spans="1:12" ht="17.25">
      <c r="A61" s="46">
        <v>2250</v>
      </c>
      <c r="B61" s="42" t="s">
        <v>7</v>
      </c>
      <c r="C61" s="42">
        <v>5</v>
      </c>
      <c r="D61" s="42">
        <v>0</v>
      </c>
      <c r="E61" s="6" t="s">
        <v>219</v>
      </c>
      <c r="F61" s="39">
        <f>+F63</f>
        <v>2100</v>
      </c>
      <c r="G61" s="39">
        <f aca="true" t="shared" si="2" ref="G61:L61">+G63</f>
        <v>2100</v>
      </c>
      <c r="H61" s="39">
        <f t="shared" si="2"/>
        <v>0</v>
      </c>
      <c r="I61" s="39">
        <f t="shared" si="2"/>
        <v>1025</v>
      </c>
      <c r="J61" s="39">
        <f t="shared" si="2"/>
        <v>1850</v>
      </c>
      <c r="K61" s="39">
        <f t="shared" si="2"/>
        <v>1975</v>
      </c>
      <c r="L61" s="39">
        <f t="shared" si="2"/>
        <v>2100</v>
      </c>
    </row>
    <row r="62" spans="1:12" s="47" customFormat="1" ht="17.25">
      <c r="A62" s="46"/>
      <c r="B62" s="42"/>
      <c r="C62" s="42"/>
      <c r="D62" s="42"/>
      <c r="E62" s="6" t="s">
        <v>156</v>
      </c>
      <c r="F62" s="39"/>
      <c r="G62" s="39"/>
      <c r="H62" s="39"/>
      <c r="I62" s="39"/>
      <c r="J62" s="39"/>
      <c r="K62" s="39"/>
      <c r="L62" s="39"/>
    </row>
    <row r="63" spans="1:12" ht="17.25">
      <c r="A63" s="46">
        <v>2251</v>
      </c>
      <c r="B63" s="42" t="s">
        <v>7</v>
      </c>
      <c r="C63" s="42">
        <v>5</v>
      </c>
      <c r="D63" s="42">
        <v>1</v>
      </c>
      <c r="E63" s="6" t="s">
        <v>219</v>
      </c>
      <c r="F63" s="39">
        <f>+'6.Gorcarakan ev tntesagitakan'!G148</f>
        <v>2100</v>
      </c>
      <c r="G63" s="39">
        <f>+'6.Gorcarakan ev tntesagitakan'!H148</f>
        <v>2100</v>
      </c>
      <c r="H63" s="39">
        <f>+'6.Gorcarakan ev tntesagitakan'!I148</f>
        <v>0</v>
      </c>
      <c r="I63" s="39">
        <f>+'6.Gorcarakan ev tntesagitakan'!J148</f>
        <v>1025</v>
      </c>
      <c r="J63" s="39">
        <f>+'6.Gorcarakan ev tntesagitakan'!K148</f>
        <v>1850</v>
      </c>
      <c r="K63" s="39">
        <f>+'6.Gorcarakan ev tntesagitakan'!L148</f>
        <v>1975</v>
      </c>
      <c r="L63" s="39">
        <f>+'6.Gorcarakan ev tntesagitakan'!M148</f>
        <v>2100</v>
      </c>
    </row>
    <row r="64" spans="1:12" s="44" customFormat="1" ht="54">
      <c r="A64" s="46">
        <v>2300</v>
      </c>
      <c r="B64" s="42" t="s">
        <v>8</v>
      </c>
      <c r="C64" s="42">
        <v>0</v>
      </c>
      <c r="D64" s="42">
        <v>0</v>
      </c>
      <c r="E64" s="6" t="s">
        <v>220</v>
      </c>
      <c r="F64" s="39">
        <f>SUM(F66,F71,F74,F78,F81,F84,F87)</f>
        <v>0</v>
      </c>
      <c r="G64" s="39">
        <f>SUM(G66,G71,G74,G78,G81,G84,G87)</f>
        <v>0</v>
      </c>
      <c r="H64" s="39">
        <f>SUM(H66,H71,H74,H78,H81,H84,H87)</f>
        <v>0</v>
      </c>
      <c r="I64" s="39">
        <v>0</v>
      </c>
      <c r="J64" s="39">
        <v>0</v>
      </c>
      <c r="K64" s="39">
        <v>0</v>
      </c>
      <c r="L64" s="39">
        <v>0</v>
      </c>
    </row>
    <row r="65" spans="1:12" ht="17.25">
      <c r="A65" s="41"/>
      <c r="B65" s="42"/>
      <c r="C65" s="42"/>
      <c r="D65" s="42"/>
      <c r="E65" s="6" t="s">
        <v>154</v>
      </c>
      <c r="F65" s="39"/>
      <c r="G65" s="39"/>
      <c r="H65" s="39"/>
      <c r="I65" s="39"/>
      <c r="J65" s="39"/>
      <c r="K65" s="39"/>
      <c r="L65" s="39"/>
    </row>
    <row r="66" spans="1:12" ht="17.25">
      <c r="A66" s="46">
        <v>2310</v>
      </c>
      <c r="B66" s="42" t="s">
        <v>8</v>
      </c>
      <c r="C66" s="42">
        <v>1</v>
      </c>
      <c r="D66" s="42">
        <v>0</v>
      </c>
      <c r="E66" s="6" t="s">
        <v>221</v>
      </c>
      <c r="F66" s="39">
        <f>SUM(F68:F70)</f>
        <v>0</v>
      </c>
      <c r="G66" s="39">
        <f>SUM(G68:G70)</f>
        <v>0</v>
      </c>
      <c r="H66" s="39">
        <f>SUM(H68:H70)</f>
        <v>0</v>
      </c>
      <c r="I66" s="39">
        <v>0</v>
      </c>
      <c r="J66" s="39">
        <v>0</v>
      </c>
      <c r="K66" s="39">
        <v>0</v>
      </c>
      <c r="L66" s="39">
        <v>0</v>
      </c>
    </row>
    <row r="67" spans="1:12" s="47" customFormat="1" ht="17.25">
      <c r="A67" s="46"/>
      <c r="B67" s="42"/>
      <c r="C67" s="42"/>
      <c r="D67" s="42"/>
      <c r="E67" s="6" t="s">
        <v>156</v>
      </c>
      <c r="F67" s="39"/>
      <c r="G67" s="39"/>
      <c r="H67" s="39"/>
      <c r="I67" s="39"/>
      <c r="J67" s="39"/>
      <c r="K67" s="39"/>
      <c r="L67" s="39"/>
    </row>
    <row r="68" spans="1:12" ht="17.25">
      <c r="A68" s="46">
        <v>2311</v>
      </c>
      <c r="B68" s="42" t="s">
        <v>8</v>
      </c>
      <c r="C68" s="42">
        <v>1</v>
      </c>
      <c r="D68" s="42">
        <v>1</v>
      </c>
      <c r="E68" s="6" t="s">
        <v>222</v>
      </c>
      <c r="F68" s="39">
        <f>SUM(G68:H68)</f>
        <v>0</v>
      </c>
      <c r="G68" s="39"/>
      <c r="H68" s="39"/>
      <c r="I68" s="39">
        <v>0</v>
      </c>
      <c r="J68" s="39">
        <v>0</v>
      </c>
      <c r="K68" s="39">
        <v>0</v>
      </c>
      <c r="L68" s="39">
        <v>0</v>
      </c>
    </row>
    <row r="69" spans="1:12" ht="17.25">
      <c r="A69" s="46">
        <v>2312</v>
      </c>
      <c r="B69" s="42" t="s">
        <v>8</v>
      </c>
      <c r="C69" s="42">
        <v>1</v>
      </c>
      <c r="D69" s="42">
        <v>2</v>
      </c>
      <c r="E69" s="6" t="s">
        <v>223</v>
      </c>
      <c r="F69" s="39">
        <f>SUM(G69:H69)</f>
        <v>0</v>
      </c>
      <c r="G69" s="39"/>
      <c r="H69" s="39"/>
      <c r="I69" s="39">
        <v>0</v>
      </c>
      <c r="J69" s="39">
        <v>0</v>
      </c>
      <c r="K69" s="39">
        <v>0</v>
      </c>
      <c r="L69" s="39">
        <v>0</v>
      </c>
    </row>
    <row r="70" spans="1:12" ht="17.25">
      <c r="A70" s="46">
        <v>2313</v>
      </c>
      <c r="B70" s="42" t="s">
        <v>8</v>
      </c>
      <c r="C70" s="42">
        <v>1</v>
      </c>
      <c r="D70" s="42">
        <v>3</v>
      </c>
      <c r="E70" s="6" t="s">
        <v>224</v>
      </c>
      <c r="F70" s="39">
        <f>SUM(G70:H70)</f>
        <v>0</v>
      </c>
      <c r="G70" s="39"/>
      <c r="H70" s="39"/>
      <c r="I70" s="39">
        <v>0</v>
      </c>
      <c r="J70" s="39">
        <v>0</v>
      </c>
      <c r="K70" s="39">
        <v>0</v>
      </c>
      <c r="L70" s="39">
        <v>0</v>
      </c>
    </row>
    <row r="71" spans="1:12" ht="17.25">
      <c r="A71" s="46">
        <v>2320</v>
      </c>
      <c r="B71" s="42" t="s">
        <v>8</v>
      </c>
      <c r="C71" s="42">
        <v>2</v>
      </c>
      <c r="D71" s="42">
        <v>0</v>
      </c>
      <c r="E71" s="6" t="s">
        <v>225</v>
      </c>
      <c r="F71" s="39">
        <f>SUM(F73)</f>
        <v>0</v>
      </c>
      <c r="G71" s="39">
        <f>SUM(G73)</f>
        <v>0</v>
      </c>
      <c r="H71" s="39">
        <f>SUM(H73)</f>
        <v>0</v>
      </c>
      <c r="I71" s="39">
        <v>0</v>
      </c>
      <c r="J71" s="39">
        <v>0</v>
      </c>
      <c r="K71" s="39">
        <v>0</v>
      </c>
      <c r="L71" s="39">
        <v>0</v>
      </c>
    </row>
    <row r="72" spans="1:12" s="47" customFormat="1" ht="17.25">
      <c r="A72" s="46"/>
      <c r="B72" s="42"/>
      <c r="C72" s="42"/>
      <c r="D72" s="42"/>
      <c r="E72" s="6" t="s">
        <v>156</v>
      </c>
      <c r="F72" s="39"/>
      <c r="G72" s="39"/>
      <c r="H72" s="39"/>
      <c r="I72" s="39"/>
      <c r="J72" s="39"/>
      <c r="K72" s="39"/>
      <c r="L72" s="39"/>
    </row>
    <row r="73" spans="1:12" ht="17.25">
      <c r="A73" s="46">
        <v>2321</v>
      </c>
      <c r="B73" s="42" t="s">
        <v>8</v>
      </c>
      <c r="C73" s="42">
        <v>2</v>
      </c>
      <c r="D73" s="42">
        <v>1</v>
      </c>
      <c r="E73" s="6" t="s">
        <v>226</v>
      </c>
      <c r="F73" s="39">
        <f>SUM(G73:H73)</f>
        <v>0</v>
      </c>
      <c r="G73" s="39"/>
      <c r="H73" s="39"/>
      <c r="I73" s="39">
        <v>0</v>
      </c>
      <c r="J73" s="39">
        <v>0</v>
      </c>
      <c r="K73" s="39">
        <v>0</v>
      </c>
      <c r="L73" s="39">
        <v>0</v>
      </c>
    </row>
    <row r="74" spans="1:12" ht="27">
      <c r="A74" s="46">
        <v>2330</v>
      </c>
      <c r="B74" s="42" t="s">
        <v>8</v>
      </c>
      <c r="C74" s="42">
        <v>3</v>
      </c>
      <c r="D74" s="42">
        <v>0</v>
      </c>
      <c r="E74" s="6" t="s">
        <v>227</v>
      </c>
      <c r="F74" s="39">
        <f>SUM(F76:F77)</f>
        <v>0</v>
      </c>
      <c r="G74" s="39">
        <f>SUM(G76:G77)</f>
        <v>0</v>
      </c>
      <c r="H74" s="39">
        <f>SUM(H76:H77)</f>
        <v>0</v>
      </c>
      <c r="I74" s="39">
        <v>0</v>
      </c>
      <c r="J74" s="39">
        <v>0</v>
      </c>
      <c r="K74" s="39">
        <v>0</v>
      </c>
      <c r="L74" s="39">
        <v>0</v>
      </c>
    </row>
    <row r="75" spans="1:12" s="47" customFormat="1" ht="17.25">
      <c r="A75" s="46"/>
      <c r="B75" s="42"/>
      <c r="C75" s="42"/>
      <c r="D75" s="42"/>
      <c r="E75" s="6" t="s">
        <v>156</v>
      </c>
      <c r="F75" s="39"/>
      <c r="G75" s="39"/>
      <c r="H75" s="39"/>
      <c r="I75" s="39"/>
      <c r="J75" s="39"/>
      <c r="K75" s="39"/>
      <c r="L75" s="39"/>
    </row>
    <row r="76" spans="1:12" ht="17.25">
      <c r="A76" s="46">
        <v>2331</v>
      </c>
      <c r="B76" s="42" t="s">
        <v>8</v>
      </c>
      <c r="C76" s="42">
        <v>3</v>
      </c>
      <c r="D76" s="42">
        <v>1</v>
      </c>
      <c r="E76" s="6" t="s">
        <v>228</v>
      </c>
      <c r="F76" s="39">
        <f>SUM(G76:H76)</f>
        <v>0</v>
      </c>
      <c r="G76" s="39"/>
      <c r="H76" s="39"/>
      <c r="I76" s="39">
        <v>0</v>
      </c>
      <c r="J76" s="39">
        <v>0</v>
      </c>
      <c r="K76" s="39">
        <v>0</v>
      </c>
      <c r="L76" s="39">
        <v>0</v>
      </c>
    </row>
    <row r="77" spans="1:12" ht="17.25">
      <c r="A77" s="46">
        <v>2332</v>
      </c>
      <c r="B77" s="42" t="s">
        <v>8</v>
      </c>
      <c r="C77" s="42">
        <v>3</v>
      </c>
      <c r="D77" s="42">
        <v>2</v>
      </c>
      <c r="E77" s="6" t="s">
        <v>229</v>
      </c>
      <c r="F77" s="39">
        <f>SUM(G77:H77)</f>
        <v>0</v>
      </c>
      <c r="G77" s="39"/>
      <c r="H77" s="39"/>
      <c r="I77" s="39">
        <v>0</v>
      </c>
      <c r="J77" s="39">
        <v>0</v>
      </c>
      <c r="K77" s="39">
        <v>0</v>
      </c>
      <c r="L77" s="39">
        <v>0</v>
      </c>
    </row>
    <row r="78" spans="1:12" ht="17.25">
      <c r="A78" s="46">
        <v>2340</v>
      </c>
      <c r="B78" s="42" t="s">
        <v>8</v>
      </c>
      <c r="C78" s="42">
        <v>4</v>
      </c>
      <c r="D78" s="42">
        <v>0</v>
      </c>
      <c r="E78" s="6" t="s">
        <v>230</v>
      </c>
      <c r="F78" s="39">
        <f>SUM(F80)</f>
        <v>0</v>
      </c>
      <c r="G78" s="39">
        <f>SUM(G80)</f>
        <v>0</v>
      </c>
      <c r="H78" s="39">
        <f>SUM(H80)</f>
        <v>0</v>
      </c>
      <c r="I78" s="39">
        <v>0</v>
      </c>
      <c r="J78" s="39">
        <v>0</v>
      </c>
      <c r="K78" s="39">
        <v>0</v>
      </c>
      <c r="L78" s="39">
        <v>0</v>
      </c>
    </row>
    <row r="79" spans="1:12" s="47" customFormat="1" ht="17.25">
      <c r="A79" s="46"/>
      <c r="B79" s="42"/>
      <c r="C79" s="42"/>
      <c r="D79" s="42"/>
      <c r="E79" s="6" t="s">
        <v>156</v>
      </c>
      <c r="F79" s="39"/>
      <c r="G79" s="39"/>
      <c r="H79" s="39"/>
      <c r="I79" s="39"/>
      <c r="J79" s="39"/>
      <c r="K79" s="39"/>
      <c r="L79" s="39"/>
    </row>
    <row r="80" spans="1:12" ht="17.25">
      <c r="A80" s="46">
        <v>2341</v>
      </c>
      <c r="B80" s="42" t="s">
        <v>8</v>
      </c>
      <c r="C80" s="42">
        <v>4</v>
      </c>
      <c r="D80" s="42">
        <v>1</v>
      </c>
      <c r="E80" s="6" t="s">
        <v>230</v>
      </c>
      <c r="F80" s="39">
        <f>SUM(G80:H80)</f>
        <v>0</v>
      </c>
      <c r="G80" s="39"/>
      <c r="H80" s="39"/>
      <c r="I80" s="39">
        <v>0</v>
      </c>
      <c r="J80" s="39">
        <v>0</v>
      </c>
      <c r="K80" s="39">
        <v>0</v>
      </c>
      <c r="L80" s="39">
        <v>0</v>
      </c>
    </row>
    <row r="81" spans="1:12" ht="17.25">
      <c r="A81" s="46">
        <v>2350</v>
      </c>
      <c r="B81" s="42" t="s">
        <v>8</v>
      </c>
      <c r="C81" s="42">
        <v>5</v>
      </c>
      <c r="D81" s="42">
        <v>0</v>
      </c>
      <c r="E81" s="6" t="s">
        <v>231</v>
      </c>
      <c r="F81" s="39">
        <f>SUM(F83)</f>
        <v>0</v>
      </c>
      <c r="G81" s="39">
        <f>SUM(G83)</f>
        <v>0</v>
      </c>
      <c r="H81" s="39">
        <f>SUM(H83)</f>
        <v>0</v>
      </c>
      <c r="I81" s="39">
        <v>0</v>
      </c>
      <c r="J81" s="39">
        <v>0</v>
      </c>
      <c r="K81" s="39">
        <v>0</v>
      </c>
      <c r="L81" s="39">
        <v>0</v>
      </c>
    </row>
    <row r="82" spans="1:12" s="47" customFormat="1" ht="17.25">
      <c r="A82" s="46"/>
      <c r="B82" s="42"/>
      <c r="C82" s="42"/>
      <c r="D82" s="42"/>
      <c r="E82" s="6" t="s">
        <v>156</v>
      </c>
      <c r="F82" s="39"/>
      <c r="G82" s="39"/>
      <c r="H82" s="39"/>
      <c r="I82" s="39"/>
      <c r="J82" s="39"/>
      <c r="K82" s="39"/>
      <c r="L82" s="39"/>
    </row>
    <row r="83" spans="1:12" ht="17.25">
      <c r="A83" s="46">
        <v>2351</v>
      </c>
      <c r="B83" s="42" t="s">
        <v>8</v>
      </c>
      <c r="C83" s="42">
        <v>5</v>
      </c>
      <c r="D83" s="42">
        <v>1</v>
      </c>
      <c r="E83" s="6" t="s">
        <v>232</v>
      </c>
      <c r="F83" s="39">
        <f>SUM(G83:H83)</f>
        <v>0</v>
      </c>
      <c r="G83" s="39"/>
      <c r="H83" s="39"/>
      <c r="I83" s="39">
        <v>0</v>
      </c>
      <c r="J83" s="39">
        <v>0</v>
      </c>
      <c r="K83" s="39">
        <v>0</v>
      </c>
      <c r="L83" s="39">
        <v>0</v>
      </c>
    </row>
    <row r="84" spans="1:12" ht="40.5">
      <c r="A84" s="46">
        <v>2360</v>
      </c>
      <c r="B84" s="42" t="s">
        <v>8</v>
      </c>
      <c r="C84" s="42">
        <v>6</v>
      </c>
      <c r="D84" s="42">
        <v>0</v>
      </c>
      <c r="E84" s="6" t="s">
        <v>233</v>
      </c>
      <c r="F84" s="39">
        <f>SUM(F86)</f>
        <v>0</v>
      </c>
      <c r="G84" s="39">
        <f>SUM(G86)</f>
        <v>0</v>
      </c>
      <c r="H84" s="39">
        <f>SUM(H86)</f>
        <v>0</v>
      </c>
      <c r="I84" s="39">
        <v>0</v>
      </c>
      <c r="J84" s="39">
        <v>0</v>
      </c>
      <c r="K84" s="39">
        <v>0</v>
      </c>
      <c r="L84" s="39">
        <v>0</v>
      </c>
    </row>
    <row r="85" spans="1:12" s="47" customFormat="1" ht="17.25">
      <c r="A85" s="46"/>
      <c r="B85" s="42"/>
      <c r="C85" s="42"/>
      <c r="D85" s="42"/>
      <c r="E85" s="6" t="s">
        <v>156</v>
      </c>
      <c r="F85" s="39"/>
      <c r="G85" s="39"/>
      <c r="H85" s="39"/>
      <c r="I85" s="39"/>
      <c r="J85" s="39"/>
      <c r="K85" s="39"/>
      <c r="L85" s="39"/>
    </row>
    <row r="86" spans="1:12" ht="40.5">
      <c r="A86" s="46">
        <v>2361</v>
      </c>
      <c r="B86" s="42" t="s">
        <v>8</v>
      </c>
      <c r="C86" s="42">
        <v>6</v>
      </c>
      <c r="D86" s="42">
        <v>1</v>
      </c>
      <c r="E86" s="6" t="s">
        <v>233</v>
      </c>
      <c r="F86" s="39">
        <f>SUM(G86:H86)</f>
        <v>0</v>
      </c>
      <c r="G86" s="39"/>
      <c r="H86" s="39"/>
      <c r="I86" s="39">
        <v>0</v>
      </c>
      <c r="J86" s="39">
        <v>0</v>
      </c>
      <c r="K86" s="39">
        <v>0</v>
      </c>
      <c r="L86" s="39">
        <v>0</v>
      </c>
    </row>
    <row r="87" spans="1:12" ht="27">
      <c r="A87" s="46">
        <v>2370</v>
      </c>
      <c r="B87" s="42" t="s">
        <v>8</v>
      </c>
      <c r="C87" s="42">
        <v>7</v>
      </c>
      <c r="D87" s="42">
        <v>0</v>
      </c>
      <c r="E87" s="6" t="s">
        <v>234</v>
      </c>
      <c r="F87" s="39">
        <f>SUM(F89)</f>
        <v>0</v>
      </c>
      <c r="G87" s="39">
        <f>SUM(G89)</f>
        <v>0</v>
      </c>
      <c r="H87" s="39">
        <f>SUM(H89)</f>
        <v>0</v>
      </c>
      <c r="I87" s="39">
        <v>0</v>
      </c>
      <c r="J87" s="39">
        <v>0</v>
      </c>
      <c r="K87" s="39">
        <v>0</v>
      </c>
      <c r="L87" s="39">
        <v>0</v>
      </c>
    </row>
    <row r="88" spans="1:12" s="47" customFormat="1" ht="17.25">
      <c r="A88" s="46"/>
      <c r="B88" s="42"/>
      <c r="C88" s="42"/>
      <c r="D88" s="42"/>
      <c r="E88" s="6" t="s">
        <v>156</v>
      </c>
      <c r="F88" s="39"/>
      <c r="G88" s="39"/>
      <c r="H88" s="39"/>
      <c r="I88" s="39"/>
      <c r="J88" s="39"/>
      <c r="K88" s="39"/>
      <c r="L88" s="39"/>
    </row>
    <row r="89" spans="1:12" ht="27">
      <c r="A89" s="46">
        <v>2371</v>
      </c>
      <c r="B89" s="42" t="s">
        <v>8</v>
      </c>
      <c r="C89" s="42">
        <v>7</v>
      </c>
      <c r="D89" s="42">
        <v>1</v>
      </c>
      <c r="E89" s="6" t="s">
        <v>235</v>
      </c>
      <c r="F89" s="39">
        <f>SUM(G89:H89)</f>
        <v>0</v>
      </c>
      <c r="G89" s="39"/>
      <c r="H89" s="39"/>
      <c r="I89" s="39">
        <v>0</v>
      </c>
      <c r="J89" s="39">
        <v>0</v>
      </c>
      <c r="K89" s="39">
        <v>0</v>
      </c>
      <c r="L89" s="39">
        <v>0</v>
      </c>
    </row>
    <row r="90" spans="1:12" s="44" customFormat="1" ht="40.5">
      <c r="A90" s="46">
        <v>2400</v>
      </c>
      <c r="B90" s="42" t="s">
        <v>9</v>
      </c>
      <c r="C90" s="42">
        <v>0</v>
      </c>
      <c r="D90" s="42">
        <v>0</v>
      </c>
      <c r="E90" s="6" t="s">
        <v>236</v>
      </c>
      <c r="F90" s="39">
        <f>+F92+F96+F102+F110+F115+F122+F125+F131+F140</f>
        <v>643308.1</v>
      </c>
      <c r="G90" s="39">
        <f aca="true" t="shared" si="3" ref="G90:L90">+G92+G96+G102+G110+G115+G122+G125+G131+G140</f>
        <v>156053.59999999998</v>
      </c>
      <c r="H90" s="39">
        <f t="shared" si="3"/>
        <v>487254.5</v>
      </c>
      <c r="I90" s="39">
        <f t="shared" si="3"/>
        <v>390698.1</v>
      </c>
      <c r="J90" s="39">
        <f t="shared" si="3"/>
        <v>481501.4</v>
      </c>
      <c r="K90" s="39">
        <f t="shared" si="3"/>
        <v>572304.8</v>
      </c>
      <c r="L90" s="39">
        <f t="shared" si="3"/>
        <v>643308.1</v>
      </c>
    </row>
    <row r="91" spans="1:12" ht="17.25">
      <c r="A91" s="41"/>
      <c r="B91" s="42"/>
      <c r="C91" s="42"/>
      <c r="D91" s="42"/>
      <c r="E91" s="6" t="s">
        <v>154</v>
      </c>
      <c r="F91" s="39"/>
      <c r="G91" s="39"/>
      <c r="H91" s="39"/>
      <c r="I91" s="39"/>
      <c r="J91" s="39"/>
      <c r="K91" s="39"/>
      <c r="L91" s="39"/>
    </row>
    <row r="92" spans="1:12" ht="27">
      <c r="A92" s="46">
        <v>2410</v>
      </c>
      <c r="B92" s="42" t="s">
        <v>9</v>
      </c>
      <c r="C92" s="42">
        <v>1</v>
      </c>
      <c r="D92" s="42">
        <v>0</v>
      </c>
      <c r="E92" s="6" t="s">
        <v>237</v>
      </c>
      <c r="F92" s="39">
        <f>SUM(F94:F95)</f>
        <v>0</v>
      </c>
      <c r="G92" s="39">
        <f>SUM(G94:G95)</f>
        <v>0</v>
      </c>
      <c r="H92" s="39">
        <f>SUM(H94:H95)</f>
        <v>0</v>
      </c>
      <c r="I92" s="39">
        <v>0</v>
      </c>
      <c r="J92" s="39">
        <v>0</v>
      </c>
      <c r="K92" s="39">
        <v>0</v>
      </c>
      <c r="L92" s="39">
        <v>0</v>
      </c>
    </row>
    <row r="93" spans="1:12" s="47" customFormat="1" ht="17.25">
      <c r="A93" s="46"/>
      <c r="B93" s="42"/>
      <c r="C93" s="42"/>
      <c r="D93" s="42"/>
      <c r="E93" s="6" t="s">
        <v>156</v>
      </c>
      <c r="F93" s="39"/>
      <c r="G93" s="39"/>
      <c r="H93" s="39"/>
      <c r="I93" s="39"/>
      <c r="J93" s="39"/>
      <c r="K93" s="39"/>
      <c r="L93" s="39"/>
    </row>
    <row r="94" spans="1:12" ht="27">
      <c r="A94" s="46">
        <v>2411</v>
      </c>
      <c r="B94" s="42" t="s">
        <v>9</v>
      </c>
      <c r="C94" s="42">
        <v>1</v>
      </c>
      <c r="D94" s="42">
        <v>1</v>
      </c>
      <c r="E94" s="6" t="s">
        <v>238</v>
      </c>
      <c r="F94" s="39">
        <f>SUM(G94:H94)</f>
        <v>0</v>
      </c>
      <c r="G94" s="39"/>
      <c r="H94" s="39"/>
      <c r="I94" s="39">
        <v>0</v>
      </c>
      <c r="J94" s="39">
        <v>0</v>
      </c>
      <c r="K94" s="39">
        <v>0</v>
      </c>
      <c r="L94" s="39">
        <v>0</v>
      </c>
    </row>
    <row r="95" spans="1:12" ht="27">
      <c r="A95" s="46">
        <v>2412</v>
      </c>
      <c r="B95" s="42" t="s">
        <v>9</v>
      </c>
      <c r="C95" s="42">
        <v>1</v>
      </c>
      <c r="D95" s="42">
        <v>2</v>
      </c>
      <c r="E95" s="6" t="s">
        <v>239</v>
      </c>
      <c r="F95" s="39">
        <f>SUM(G95:H95)</f>
        <v>0</v>
      </c>
      <c r="G95" s="39"/>
      <c r="H95" s="39"/>
      <c r="I95" s="39">
        <v>0</v>
      </c>
      <c r="J95" s="39">
        <v>0</v>
      </c>
      <c r="K95" s="39">
        <v>0</v>
      </c>
      <c r="L95" s="39">
        <v>0</v>
      </c>
    </row>
    <row r="96" spans="1:12" ht="27">
      <c r="A96" s="46">
        <v>2420</v>
      </c>
      <c r="B96" s="42" t="s">
        <v>9</v>
      </c>
      <c r="C96" s="42">
        <v>2</v>
      </c>
      <c r="D96" s="42">
        <v>0</v>
      </c>
      <c r="E96" s="6" t="s">
        <v>240</v>
      </c>
      <c r="F96" s="39">
        <f>SUM(F98:F101)</f>
        <v>0</v>
      </c>
      <c r="G96" s="39">
        <f>SUM(G98:G101)</f>
        <v>0</v>
      </c>
      <c r="H96" s="39">
        <f>SUM(H98:H101)</f>
        <v>0</v>
      </c>
      <c r="I96" s="39">
        <v>0</v>
      </c>
      <c r="J96" s="39">
        <v>0</v>
      </c>
      <c r="K96" s="39">
        <v>0</v>
      </c>
      <c r="L96" s="39">
        <v>0</v>
      </c>
    </row>
    <row r="97" spans="1:12" s="47" customFormat="1" ht="17.25">
      <c r="A97" s="46"/>
      <c r="B97" s="42"/>
      <c r="C97" s="42"/>
      <c r="D97" s="42"/>
      <c r="E97" s="6" t="s">
        <v>156</v>
      </c>
      <c r="F97" s="39"/>
      <c r="G97" s="39"/>
      <c r="H97" s="39"/>
      <c r="I97" s="39"/>
      <c r="J97" s="39"/>
      <c r="K97" s="39"/>
      <c r="L97" s="39"/>
    </row>
    <row r="98" spans="1:12" ht="17.25">
      <c r="A98" s="46">
        <v>2421</v>
      </c>
      <c r="B98" s="42" t="s">
        <v>9</v>
      </c>
      <c r="C98" s="42">
        <v>2</v>
      </c>
      <c r="D98" s="42">
        <v>1</v>
      </c>
      <c r="E98" s="6" t="s">
        <v>241</v>
      </c>
      <c r="F98" s="39">
        <f>SUM(G98:H98)</f>
        <v>0</v>
      </c>
      <c r="G98" s="39"/>
      <c r="H98" s="39"/>
      <c r="I98" s="39">
        <v>0</v>
      </c>
      <c r="J98" s="39">
        <v>0</v>
      </c>
      <c r="K98" s="39">
        <v>0</v>
      </c>
      <c r="L98" s="39">
        <v>0</v>
      </c>
    </row>
    <row r="99" spans="1:12" ht="17.25">
      <c r="A99" s="46">
        <v>2422</v>
      </c>
      <c r="B99" s="42" t="s">
        <v>9</v>
      </c>
      <c r="C99" s="42">
        <v>2</v>
      </c>
      <c r="D99" s="42">
        <v>2</v>
      </c>
      <c r="E99" s="6" t="s">
        <v>242</v>
      </c>
      <c r="F99" s="39">
        <f>SUM(G99:H99)</f>
        <v>0</v>
      </c>
      <c r="G99" s="39"/>
      <c r="H99" s="39"/>
      <c r="I99" s="39">
        <v>0</v>
      </c>
      <c r="J99" s="39">
        <v>0</v>
      </c>
      <c r="K99" s="39">
        <v>0</v>
      </c>
      <c r="L99" s="39">
        <v>0</v>
      </c>
    </row>
    <row r="100" spans="1:12" ht="17.25">
      <c r="A100" s="46">
        <v>2423</v>
      </c>
      <c r="B100" s="42" t="s">
        <v>9</v>
      </c>
      <c r="C100" s="42">
        <v>2</v>
      </c>
      <c r="D100" s="42">
        <v>3</v>
      </c>
      <c r="E100" s="6" t="s">
        <v>243</v>
      </c>
      <c r="F100" s="39">
        <f>SUM(G100:H100)</f>
        <v>0</v>
      </c>
      <c r="G100" s="39"/>
      <c r="H100" s="39"/>
      <c r="I100" s="39">
        <v>0</v>
      </c>
      <c r="J100" s="39">
        <v>0</v>
      </c>
      <c r="K100" s="39">
        <v>0</v>
      </c>
      <c r="L100" s="39">
        <v>0</v>
      </c>
    </row>
    <row r="101" spans="1:12" ht="17.25">
      <c r="A101" s="46">
        <v>2424</v>
      </c>
      <c r="B101" s="42" t="s">
        <v>9</v>
      </c>
      <c r="C101" s="42">
        <v>2</v>
      </c>
      <c r="D101" s="42">
        <v>4</v>
      </c>
      <c r="E101" s="6" t="s">
        <v>244</v>
      </c>
      <c r="F101" s="39">
        <f>SUM(G101:H101)</f>
        <v>0</v>
      </c>
      <c r="G101" s="39"/>
      <c r="H101" s="39"/>
      <c r="I101" s="39">
        <v>0</v>
      </c>
      <c r="J101" s="39">
        <v>0</v>
      </c>
      <c r="K101" s="39">
        <v>0</v>
      </c>
      <c r="L101" s="39">
        <v>0</v>
      </c>
    </row>
    <row r="102" spans="1:12" ht="17.25">
      <c r="A102" s="46">
        <v>2430</v>
      </c>
      <c r="B102" s="42" t="s">
        <v>9</v>
      </c>
      <c r="C102" s="42">
        <v>3</v>
      </c>
      <c r="D102" s="42">
        <v>0</v>
      </c>
      <c r="E102" s="6" t="s">
        <v>245</v>
      </c>
      <c r="F102" s="39">
        <f>SUM(F104:F109)</f>
        <v>0</v>
      </c>
      <c r="G102" s="39">
        <f>SUM(G104:G109)</f>
        <v>0</v>
      </c>
      <c r="H102" s="39">
        <f>SUM(H104:H109)</f>
        <v>0</v>
      </c>
      <c r="I102" s="39">
        <v>0</v>
      </c>
      <c r="J102" s="39">
        <v>0</v>
      </c>
      <c r="K102" s="39">
        <v>0</v>
      </c>
      <c r="L102" s="39">
        <v>0</v>
      </c>
    </row>
    <row r="103" spans="1:12" s="47" customFormat="1" ht="17.25">
      <c r="A103" s="46"/>
      <c r="B103" s="42"/>
      <c r="C103" s="42"/>
      <c r="D103" s="42"/>
      <c r="E103" s="6" t="s">
        <v>156</v>
      </c>
      <c r="F103" s="39"/>
      <c r="G103" s="39"/>
      <c r="H103" s="39"/>
      <c r="I103" s="39"/>
      <c r="J103" s="39"/>
      <c r="K103" s="39"/>
      <c r="L103" s="39"/>
    </row>
    <row r="104" spans="1:12" ht="17.25">
      <c r="A104" s="46">
        <v>2431</v>
      </c>
      <c r="B104" s="42" t="s">
        <v>9</v>
      </c>
      <c r="C104" s="42">
        <v>3</v>
      </c>
      <c r="D104" s="42">
        <v>1</v>
      </c>
      <c r="E104" s="6" t="s">
        <v>246</v>
      </c>
      <c r="F104" s="39">
        <f aca="true" t="shared" si="4" ref="F104:F109">SUM(G104:H104)</f>
        <v>0</v>
      </c>
      <c r="G104" s="39"/>
      <c r="H104" s="39"/>
      <c r="I104" s="39">
        <v>0</v>
      </c>
      <c r="J104" s="39">
        <v>0</v>
      </c>
      <c r="K104" s="39">
        <v>0</v>
      </c>
      <c r="L104" s="39">
        <v>0</v>
      </c>
    </row>
    <row r="105" spans="1:12" ht="17.25">
      <c r="A105" s="46">
        <v>2432</v>
      </c>
      <c r="B105" s="42" t="s">
        <v>9</v>
      </c>
      <c r="C105" s="42">
        <v>3</v>
      </c>
      <c r="D105" s="42">
        <v>2</v>
      </c>
      <c r="E105" s="6" t="s">
        <v>247</v>
      </c>
      <c r="F105" s="39">
        <f t="shared" si="4"/>
        <v>0</v>
      </c>
      <c r="G105" s="39"/>
      <c r="H105" s="39"/>
      <c r="I105" s="39">
        <v>0</v>
      </c>
      <c r="J105" s="39">
        <v>0</v>
      </c>
      <c r="K105" s="39">
        <v>0</v>
      </c>
      <c r="L105" s="39">
        <v>0</v>
      </c>
    </row>
    <row r="106" spans="1:12" ht="17.25">
      <c r="A106" s="46">
        <v>2433</v>
      </c>
      <c r="B106" s="42" t="s">
        <v>9</v>
      </c>
      <c r="C106" s="42">
        <v>3</v>
      </c>
      <c r="D106" s="42">
        <v>3</v>
      </c>
      <c r="E106" s="6" t="s">
        <v>248</v>
      </c>
      <c r="F106" s="39">
        <f t="shared" si="4"/>
        <v>0</v>
      </c>
      <c r="G106" s="39"/>
      <c r="H106" s="39"/>
      <c r="I106" s="39">
        <v>0</v>
      </c>
      <c r="J106" s="39">
        <v>0</v>
      </c>
      <c r="K106" s="39">
        <v>0</v>
      </c>
      <c r="L106" s="39">
        <v>0</v>
      </c>
    </row>
    <row r="107" spans="1:12" ht="17.25">
      <c r="A107" s="46">
        <v>2434</v>
      </c>
      <c r="B107" s="42" t="s">
        <v>9</v>
      </c>
      <c r="C107" s="42">
        <v>3</v>
      </c>
      <c r="D107" s="42">
        <v>4</v>
      </c>
      <c r="E107" s="6" t="s">
        <v>249</v>
      </c>
      <c r="F107" s="39">
        <f t="shared" si="4"/>
        <v>0</v>
      </c>
      <c r="G107" s="39"/>
      <c r="H107" s="39"/>
      <c r="I107" s="39">
        <v>0</v>
      </c>
      <c r="J107" s="39">
        <v>0</v>
      </c>
      <c r="K107" s="39">
        <v>0</v>
      </c>
      <c r="L107" s="39">
        <v>0</v>
      </c>
    </row>
    <row r="108" spans="1:12" ht="17.25">
      <c r="A108" s="46">
        <v>2435</v>
      </c>
      <c r="B108" s="42" t="s">
        <v>9</v>
      </c>
      <c r="C108" s="42">
        <v>3</v>
      </c>
      <c r="D108" s="42">
        <v>5</v>
      </c>
      <c r="E108" s="6" t="s">
        <v>250</v>
      </c>
      <c r="F108" s="39">
        <f t="shared" si="4"/>
        <v>0</v>
      </c>
      <c r="G108" s="39"/>
      <c r="H108" s="39"/>
      <c r="I108" s="39">
        <v>0</v>
      </c>
      <c r="J108" s="39">
        <v>0</v>
      </c>
      <c r="K108" s="39">
        <v>0</v>
      </c>
      <c r="L108" s="39">
        <v>0</v>
      </c>
    </row>
    <row r="109" spans="1:12" ht="17.25">
      <c r="A109" s="46">
        <v>2436</v>
      </c>
      <c r="B109" s="42" t="s">
        <v>9</v>
      </c>
      <c r="C109" s="42">
        <v>3</v>
      </c>
      <c r="D109" s="42">
        <v>6</v>
      </c>
      <c r="E109" s="6" t="s">
        <v>251</v>
      </c>
      <c r="F109" s="39">
        <f t="shared" si="4"/>
        <v>0</v>
      </c>
      <c r="G109" s="39"/>
      <c r="H109" s="39"/>
      <c r="I109" s="39">
        <v>0</v>
      </c>
      <c r="J109" s="39">
        <v>0</v>
      </c>
      <c r="K109" s="39">
        <v>0</v>
      </c>
      <c r="L109" s="39">
        <v>0</v>
      </c>
    </row>
    <row r="110" spans="1:12" ht="27">
      <c r="A110" s="46">
        <v>2440</v>
      </c>
      <c r="B110" s="42" t="s">
        <v>9</v>
      </c>
      <c r="C110" s="42">
        <v>4</v>
      </c>
      <c r="D110" s="42">
        <v>0</v>
      </c>
      <c r="E110" s="6" t="s">
        <v>252</v>
      </c>
      <c r="F110" s="39">
        <f>SUM(F112:F114)</f>
        <v>0</v>
      </c>
      <c r="G110" s="39">
        <f>SUM(G112:G114)</f>
        <v>0</v>
      </c>
      <c r="H110" s="39">
        <f>SUM(H112:H114)</f>
        <v>0</v>
      </c>
      <c r="I110" s="39">
        <v>0</v>
      </c>
      <c r="J110" s="39">
        <v>0</v>
      </c>
      <c r="K110" s="39">
        <v>0</v>
      </c>
      <c r="L110" s="39">
        <v>0</v>
      </c>
    </row>
    <row r="111" spans="1:12" s="47" customFormat="1" ht="17.25">
      <c r="A111" s="46"/>
      <c r="B111" s="42"/>
      <c r="C111" s="42"/>
      <c r="D111" s="42"/>
      <c r="E111" s="6" t="s">
        <v>156</v>
      </c>
      <c r="F111" s="39"/>
      <c r="G111" s="39"/>
      <c r="H111" s="39"/>
      <c r="I111" s="39"/>
      <c r="J111" s="39"/>
      <c r="K111" s="39"/>
      <c r="L111" s="39"/>
    </row>
    <row r="112" spans="1:12" ht="27">
      <c r="A112" s="46">
        <v>2441</v>
      </c>
      <c r="B112" s="42" t="s">
        <v>9</v>
      </c>
      <c r="C112" s="42">
        <v>4</v>
      </c>
      <c r="D112" s="42">
        <v>1</v>
      </c>
      <c r="E112" s="6" t="s">
        <v>253</v>
      </c>
      <c r="F112" s="39">
        <f>SUM(G112:H112)</f>
        <v>0</v>
      </c>
      <c r="G112" s="39"/>
      <c r="H112" s="39"/>
      <c r="I112" s="39">
        <v>0</v>
      </c>
      <c r="J112" s="39">
        <v>0</v>
      </c>
      <c r="K112" s="39">
        <v>0</v>
      </c>
      <c r="L112" s="39">
        <v>0</v>
      </c>
    </row>
    <row r="113" spans="1:12" ht="17.25">
      <c r="A113" s="46">
        <v>2442</v>
      </c>
      <c r="B113" s="42" t="s">
        <v>9</v>
      </c>
      <c r="C113" s="42">
        <v>4</v>
      </c>
      <c r="D113" s="42">
        <v>2</v>
      </c>
      <c r="E113" s="6" t="s">
        <v>254</v>
      </c>
      <c r="F113" s="39">
        <f>SUM(G113:H113)</f>
        <v>0</v>
      </c>
      <c r="G113" s="39"/>
      <c r="H113" s="39"/>
      <c r="I113" s="39">
        <v>0</v>
      </c>
      <c r="J113" s="39">
        <v>0</v>
      </c>
      <c r="K113" s="39">
        <v>0</v>
      </c>
      <c r="L113" s="39">
        <v>0</v>
      </c>
    </row>
    <row r="114" spans="1:12" ht="17.25">
      <c r="A114" s="46">
        <v>2443</v>
      </c>
      <c r="B114" s="42" t="s">
        <v>9</v>
      </c>
      <c r="C114" s="42">
        <v>4</v>
      </c>
      <c r="D114" s="42">
        <v>3</v>
      </c>
      <c r="E114" s="6" t="s">
        <v>255</v>
      </c>
      <c r="F114" s="39">
        <f>SUM(G114:H114)</f>
        <v>0</v>
      </c>
      <c r="G114" s="39"/>
      <c r="H114" s="39"/>
      <c r="I114" s="39">
        <v>0</v>
      </c>
      <c r="J114" s="39">
        <v>0</v>
      </c>
      <c r="K114" s="39">
        <v>0</v>
      </c>
      <c r="L114" s="39">
        <v>0</v>
      </c>
    </row>
    <row r="115" spans="1:12" ht="17.25">
      <c r="A115" s="46">
        <v>2450</v>
      </c>
      <c r="B115" s="42" t="s">
        <v>9</v>
      </c>
      <c r="C115" s="42">
        <v>5</v>
      </c>
      <c r="D115" s="42">
        <v>0</v>
      </c>
      <c r="E115" s="6" t="s">
        <v>256</v>
      </c>
      <c r="F115" s="39">
        <f>+F117+F119</f>
        <v>724734.1</v>
      </c>
      <c r="G115" s="39">
        <f aca="true" t="shared" si="5" ref="G115:L115">+G117+G119</f>
        <v>156053.59999999998</v>
      </c>
      <c r="H115" s="39">
        <f t="shared" si="5"/>
        <v>568680.5</v>
      </c>
      <c r="I115" s="39">
        <f t="shared" si="5"/>
        <v>411054.6</v>
      </c>
      <c r="J115" s="39">
        <f t="shared" si="5"/>
        <v>522214.4</v>
      </c>
      <c r="K115" s="39">
        <f t="shared" si="5"/>
        <v>633374.3</v>
      </c>
      <c r="L115" s="39">
        <f t="shared" si="5"/>
        <v>724734.1</v>
      </c>
    </row>
    <row r="116" spans="1:12" s="47" customFormat="1" ht="17.25">
      <c r="A116" s="46"/>
      <c r="B116" s="42"/>
      <c r="C116" s="42"/>
      <c r="D116" s="42"/>
      <c r="E116" s="6" t="s">
        <v>156</v>
      </c>
      <c r="F116" s="39"/>
      <c r="G116" s="39"/>
      <c r="H116" s="39"/>
      <c r="I116" s="39"/>
      <c r="J116" s="39"/>
      <c r="K116" s="39"/>
      <c r="L116" s="39"/>
    </row>
    <row r="117" spans="1:12" ht="17.25">
      <c r="A117" s="46">
        <v>2451</v>
      </c>
      <c r="B117" s="42" t="s">
        <v>9</v>
      </c>
      <c r="C117" s="42">
        <v>5</v>
      </c>
      <c r="D117" s="42">
        <v>1</v>
      </c>
      <c r="E117" s="6" t="s">
        <v>257</v>
      </c>
      <c r="F117" s="39">
        <f>+'6.Gorcarakan ev tntesagitakan'!G272</f>
        <v>724734.1</v>
      </c>
      <c r="G117" s="39">
        <f>+'6.Gorcarakan ev tntesagitakan'!H272</f>
        <v>156053.59999999998</v>
      </c>
      <c r="H117" s="39">
        <f>+'6.Gorcarakan ev tntesagitakan'!I272</f>
        <v>568680.5</v>
      </c>
      <c r="I117" s="39">
        <f>+'6.Gorcarakan ev tntesagitakan'!J272</f>
        <v>411054.6</v>
      </c>
      <c r="J117" s="39">
        <f>+'6.Gorcarakan ev tntesagitakan'!K272</f>
        <v>522214.4</v>
      </c>
      <c r="K117" s="39">
        <f>+'6.Gorcarakan ev tntesagitakan'!L272</f>
        <v>633374.3</v>
      </c>
      <c r="L117" s="39">
        <f>+'6.Gorcarakan ev tntesagitakan'!M272</f>
        <v>724734.1</v>
      </c>
    </row>
    <row r="118" spans="1:12" ht="17.25">
      <c r="A118" s="46">
        <v>2452</v>
      </c>
      <c r="B118" s="42" t="s">
        <v>9</v>
      </c>
      <c r="C118" s="42">
        <v>5</v>
      </c>
      <c r="D118" s="42">
        <v>2</v>
      </c>
      <c r="E118" s="6" t="s">
        <v>258</v>
      </c>
      <c r="F118" s="39">
        <f>SUM(G118:H118)</f>
        <v>0</v>
      </c>
      <c r="G118" s="39"/>
      <c r="H118" s="39"/>
      <c r="I118" s="39">
        <v>0</v>
      </c>
      <c r="J118" s="39">
        <v>0</v>
      </c>
      <c r="K118" s="39">
        <v>0</v>
      </c>
      <c r="L118" s="39">
        <v>0</v>
      </c>
    </row>
    <row r="119" spans="1:12" ht="17.25">
      <c r="A119" s="46">
        <v>2453</v>
      </c>
      <c r="B119" s="42" t="s">
        <v>9</v>
      </c>
      <c r="C119" s="42">
        <v>5</v>
      </c>
      <c r="D119" s="42">
        <v>3</v>
      </c>
      <c r="E119" s="6" t="s">
        <v>259</v>
      </c>
      <c r="F119" s="39">
        <f>+'6.Gorcarakan ev tntesagitakan'!G285</f>
        <v>0</v>
      </c>
      <c r="G119" s="39">
        <f>+'6.Gorcarakan ev tntesagitakan'!H285</f>
        <v>0</v>
      </c>
      <c r="H119" s="39">
        <f>+'6.Gorcarakan ev tntesagitakan'!I285</f>
        <v>0</v>
      </c>
      <c r="I119" s="39">
        <f>+'6.Gorcarakan ev tntesagitakan'!J285</f>
        <v>0</v>
      </c>
      <c r="J119" s="39">
        <f>+'6.Gorcarakan ev tntesagitakan'!K285</f>
        <v>0</v>
      </c>
      <c r="K119" s="39">
        <f>+'6.Gorcarakan ev tntesagitakan'!L285</f>
        <v>0</v>
      </c>
      <c r="L119" s="39">
        <f>+'6.Gorcarakan ev tntesagitakan'!M285</f>
        <v>0</v>
      </c>
    </row>
    <row r="120" spans="1:12" ht="17.25">
      <c r="A120" s="46">
        <v>2454</v>
      </c>
      <c r="B120" s="42" t="s">
        <v>9</v>
      </c>
      <c r="C120" s="42">
        <v>5</v>
      </c>
      <c r="D120" s="42">
        <v>4</v>
      </c>
      <c r="E120" s="6" t="s">
        <v>260</v>
      </c>
      <c r="F120" s="39">
        <f>SUM(G120:H120)</f>
        <v>0</v>
      </c>
      <c r="G120" s="39"/>
      <c r="H120" s="39"/>
      <c r="I120" s="39">
        <v>0</v>
      </c>
      <c r="J120" s="39">
        <v>0</v>
      </c>
      <c r="K120" s="39">
        <v>0</v>
      </c>
      <c r="L120" s="39">
        <v>0</v>
      </c>
    </row>
    <row r="121" spans="1:12" ht="17.25">
      <c r="A121" s="46">
        <v>2455</v>
      </c>
      <c r="B121" s="42" t="s">
        <v>9</v>
      </c>
      <c r="C121" s="42">
        <v>5</v>
      </c>
      <c r="D121" s="42">
        <v>5</v>
      </c>
      <c r="E121" s="6" t="s">
        <v>261</v>
      </c>
      <c r="F121" s="39">
        <f>SUM(G121:H121)</f>
        <v>0</v>
      </c>
      <c r="G121" s="39"/>
      <c r="H121" s="39"/>
      <c r="I121" s="39">
        <v>0</v>
      </c>
      <c r="J121" s="39">
        <v>0</v>
      </c>
      <c r="K121" s="39">
        <v>0</v>
      </c>
      <c r="L121" s="39">
        <v>0</v>
      </c>
    </row>
    <row r="122" spans="1:12" ht="17.25">
      <c r="A122" s="46">
        <v>2460</v>
      </c>
      <c r="B122" s="42" t="s">
        <v>9</v>
      </c>
      <c r="C122" s="42">
        <v>6</v>
      </c>
      <c r="D122" s="42">
        <v>0</v>
      </c>
      <c r="E122" s="6" t="s">
        <v>262</v>
      </c>
      <c r="F122" s="39">
        <f>SUM(F124)</f>
        <v>0</v>
      </c>
      <c r="G122" s="39">
        <f>SUM(G124)</f>
        <v>0</v>
      </c>
      <c r="H122" s="39">
        <f>SUM(H124)</f>
        <v>0</v>
      </c>
      <c r="I122" s="39">
        <v>0</v>
      </c>
      <c r="J122" s="39">
        <v>0</v>
      </c>
      <c r="K122" s="39">
        <v>0</v>
      </c>
      <c r="L122" s="39">
        <v>0</v>
      </c>
    </row>
    <row r="123" spans="1:12" s="47" customFormat="1" ht="17.25">
      <c r="A123" s="46"/>
      <c r="B123" s="42"/>
      <c r="C123" s="42"/>
      <c r="D123" s="42"/>
      <c r="E123" s="6" t="s">
        <v>156</v>
      </c>
      <c r="F123" s="39"/>
      <c r="G123" s="39"/>
      <c r="H123" s="39"/>
      <c r="I123" s="39"/>
      <c r="J123" s="39"/>
      <c r="K123" s="39"/>
      <c r="L123" s="39"/>
    </row>
    <row r="124" spans="1:12" ht="17.25">
      <c r="A124" s="46">
        <v>2461</v>
      </c>
      <c r="B124" s="42" t="s">
        <v>9</v>
      </c>
      <c r="C124" s="42">
        <v>6</v>
      </c>
      <c r="D124" s="42">
        <v>1</v>
      </c>
      <c r="E124" s="6" t="s">
        <v>263</v>
      </c>
      <c r="F124" s="39">
        <f>SUM(G124:H124)</f>
        <v>0</v>
      </c>
      <c r="G124" s="39"/>
      <c r="H124" s="39"/>
      <c r="I124" s="39">
        <v>0</v>
      </c>
      <c r="J124" s="39">
        <v>0</v>
      </c>
      <c r="K124" s="39">
        <v>0</v>
      </c>
      <c r="L124" s="39">
        <v>0</v>
      </c>
    </row>
    <row r="125" spans="1:12" ht="17.25">
      <c r="A125" s="46">
        <v>2470</v>
      </c>
      <c r="B125" s="42" t="s">
        <v>9</v>
      </c>
      <c r="C125" s="42">
        <v>7</v>
      </c>
      <c r="D125" s="42">
        <v>0</v>
      </c>
      <c r="E125" s="6" t="s">
        <v>264</v>
      </c>
      <c r="F125" s="39">
        <f>SUM(F127:F130)</f>
        <v>0</v>
      </c>
      <c r="G125" s="39">
        <f>SUM(G127:G130)</f>
        <v>0</v>
      </c>
      <c r="H125" s="39">
        <f>SUM(H127:H130)</f>
        <v>0</v>
      </c>
      <c r="I125" s="39">
        <v>0</v>
      </c>
      <c r="J125" s="39">
        <v>0</v>
      </c>
      <c r="K125" s="39">
        <v>0</v>
      </c>
      <c r="L125" s="39">
        <v>0</v>
      </c>
    </row>
    <row r="126" spans="1:12" s="47" customFormat="1" ht="17.25">
      <c r="A126" s="46"/>
      <c r="B126" s="42"/>
      <c r="C126" s="42"/>
      <c r="D126" s="42"/>
      <c r="E126" s="6" t="s">
        <v>156</v>
      </c>
      <c r="F126" s="39"/>
      <c r="G126" s="39"/>
      <c r="H126" s="39"/>
      <c r="I126" s="39"/>
      <c r="J126" s="39"/>
      <c r="K126" s="39"/>
      <c r="L126" s="39"/>
    </row>
    <row r="127" spans="1:12" ht="27">
      <c r="A127" s="46">
        <v>2471</v>
      </c>
      <c r="B127" s="42" t="s">
        <v>9</v>
      </c>
      <c r="C127" s="42">
        <v>7</v>
      </c>
      <c r="D127" s="42">
        <v>1</v>
      </c>
      <c r="E127" s="6" t="s">
        <v>265</v>
      </c>
      <c r="F127" s="39">
        <f>SUM(G127:H127)</f>
        <v>0</v>
      </c>
      <c r="G127" s="39"/>
      <c r="H127" s="39"/>
      <c r="I127" s="39">
        <v>0</v>
      </c>
      <c r="J127" s="39">
        <v>0</v>
      </c>
      <c r="K127" s="39">
        <v>0</v>
      </c>
      <c r="L127" s="39">
        <v>0</v>
      </c>
    </row>
    <row r="128" spans="1:12" ht="27">
      <c r="A128" s="46">
        <v>2472</v>
      </c>
      <c r="B128" s="42" t="s">
        <v>9</v>
      </c>
      <c r="C128" s="42">
        <v>7</v>
      </c>
      <c r="D128" s="42">
        <v>2</v>
      </c>
      <c r="E128" s="6" t="s">
        <v>266</v>
      </c>
      <c r="F128" s="39">
        <f>SUM(G128:H128)</f>
        <v>0</v>
      </c>
      <c r="G128" s="39"/>
      <c r="H128" s="39"/>
      <c r="I128" s="39">
        <v>0</v>
      </c>
      <c r="J128" s="39">
        <v>0</v>
      </c>
      <c r="K128" s="39">
        <v>0</v>
      </c>
      <c r="L128" s="39">
        <v>0</v>
      </c>
    </row>
    <row r="129" spans="1:12" ht="17.25">
      <c r="A129" s="46">
        <v>2473</v>
      </c>
      <c r="B129" s="42" t="s">
        <v>9</v>
      </c>
      <c r="C129" s="42">
        <v>7</v>
      </c>
      <c r="D129" s="42">
        <v>3</v>
      </c>
      <c r="E129" s="6" t="s">
        <v>267</v>
      </c>
      <c r="F129" s="39">
        <f>SUM(G129:H129)</f>
        <v>0</v>
      </c>
      <c r="G129" s="39"/>
      <c r="H129" s="39"/>
      <c r="I129" s="39">
        <v>0</v>
      </c>
      <c r="J129" s="39">
        <v>0</v>
      </c>
      <c r="K129" s="39">
        <v>0</v>
      </c>
      <c r="L129" s="39">
        <v>0</v>
      </c>
    </row>
    <row r="130" spans="1:12" ht="17.25">
      <c r="A130" s="46">
        <v>2474</v>
      </c>
      <c r="B130" s="42" t="s">
        <v>9</v>
      </c>
      <c r="C130" s="42">
        <v>7</v>
      </c>
      <c r="D130" s="42">
        <v>4</v>
      </c>
      <c r="E130" s="6" t="s">
        <v>268</v>
      </c>
      <c r="F130" s="39">
        <f>SUM(G130:H130)</f>
        <v>0</v>
      </c>
      <c r="G130" s="39"/>
      <c r="H130" s="39"/>
      <c r="I130" s="39">
        <v>0</v>
      </c>
      <c r="J130" s="39">
        <v>0</v>
      </c>
      <c r="K130" s="39">
        <v>0</v>
      </c>
      <c r="L130" s="39">
        <v>0</v>
      </c>
    </row>
    <row r="131" spans="1:12" ht="40.5">
      <c r="A131" s="46">
        <v>2480</v>
      </c>
      <c r="B131" s="42" t="s">
        <v>9</v>
      </c>
      <c r="C131" s="42">
        <v>8</v>
      </c>
      <c r="D131" s="42">
        <v>0</v>
      </c>
      <c r="E131" s="6" t="s">
        <v>269</v>
      </c>
      <c r="F131" s="39">
        <f>SUM(F133:F139)</f>
        <v>0</v>
      </c>
      <c r="G131" s="39">
        <f>SUM(G133:G139)</f>
        <v>0</v>
      </c>
      <c r="H131" s="39">
        <f>SUM(H133:H139)</f>
        <v>0</v>
      </c>
      <c r="I131" s="39">
        <v>0</v>
      </c>
      <c r="J131" s="39">
        <v>0</v>
      </c>
      <c r="K131" s="39">
        <v>0</v>
      </c>
      <c r="L131" s="39">
        <v>0</v>
      </c>
    </row>
    <row r="132" spans="1:12" s="47" customFormat="1" ht="17.25">
      <c r="A132" s="46"/>
      <c r="B132" s="42"/>
      <c r="C132" s="42"/>
      <c r="D132" s="42"/>
      <c r="E132" s="6" t="s">
        <v>156</v>
      </c>
      <c r="F132" s="39"/>
      <c r="G132" s="39"/>
      <c r="H132" s="39"/>
      <c r="I132" s="39"/>
      <c r="J132" s="39"/>
      <c r="K132" s="39"/>
      <c r="L132" s="39"/>
    </row>
    <row r="133" spans="1:12" ht="54">
      <c r="A133" s="46">
        <v>2481</v>
      </c>
      <c r="B133" s="42" t="s">
        <v>9</v>
      </c>
      <c r="C133" s="42">
        <v>8</v>
      </c>
      <c r="D133" s="42">
        <v>1</v>
      </c>
      <c r="E133" s="6" t="s">
        <v>270</v>
      </c>
      <c r="F133" s="39">
        <f aca="true" t="shared" si="6" ref="F133:F139">SUM(G133:H133)</f>
        <v>0</v>
      </c>
      <c r="G133" s="39"/>
      <c r="H133" s="39"/>
      <c r="I133" s="39">
        <v>0</v>
      </c>
      <c r="J133" s="39">
        <v>0</v>
      </c>
      <c r="K133" s="39">
        <v>0</v>
      </c>
      <c r="L133" s="39">
        <v>0</v>
      </c>
    </row>
    <row r="134" spans="1:12" ht="54">
      <c r="A134" s="46">
        <v>2482</v>
      </c>
      <c r="B134" s="42" t="s">
        <v>9</v>
      </c>
      <c r="C134" s="42">
        <v>8</v>
      </c>
      <c r="D134" s="42">
        <v>2</v>
      </c>
      <c r="E134" s="6" t="s">
        <v>271</v>
      </c>
      <c r="F134" s="39">
        <f t="shared" si="6"/>
        <v>0</v>
      </c>
      <c r="G134" s="39"/>
      <c r="H134" s="39"/>
      <c r="I134" s="39">
        <v>0</v>
      </c>
      <c r="J134" s="39">
        <v>0</v>
      </c>
      <c r="K134" s="39">
        <v>0</v>
      </c>
      <c r="L134" s="39">
        <v>0</v>
      </c>
    </row>
    <row r="135" spans="1:12" ht="40.5">
      <c r="A135" s="46">
        <v>2483</v>
      </c>
      <c r="B135" s="42" t="s">
        <v>9</v>
      </c>
      <c r="C135" s="42">
        <v>8</v>
      </c>
      <c r="D135" s="42">
        <v>3</v>
      </c>
      <c r="E135" s="6" t="s">
        <v>272</v>
      </c>
      <c r="F135" s="39">
        <f t="shared" si="6"/>
        <v>0</v>
      </c>
      <c r="G135" s="39"/>
      <c r="H135" s="39"/>
      <c r="I135" s="39">
        <v>0</v>
      </c>
      <c r="J135" s="39">
        <v>0</v>
      </c>
      <c r="K135" s="39">
        <v>0</v>
      </c>
      <c r="L135" s="39">
        <v>0</v>
      </c>
    </row>
    <row r="136" spans="1:12" ht="40.5">
      <c r="A136" s="46">
        <v>2484</v>
      </c>
      <c r="B136" s="42" t="s">
        <v>9</v>
      </c>
      <c r="C136" s="42">
        <v>8</v>
      </c>
      <c r="D136" s="42">
        <v>4</v>
      </c>
      <c r="E136" s="6" t="s">
        <v>273</v>
      </c>
      <c r="F136" s="39">
        <f t="shared" si="6"/>
        <v>0</v>
      </c>
      <c r="G136" s="39"/>
      <c r="H136" s="39"/>
      <c r="I136" s="39">
        <v>0</v>
      </c>
      <c r="J136" s="39">
        <v>0</v>
      </c>
      <c r="K136" s="39">
        <v>0</v>
      </c>
      <c r="L136" s="39">
        <v>0</v>
      </c>
    </row>
    <row r="137" spans="1:12" ht="27">
      <c r="A137" s="46">
        <v>2485</v>
      </c>
      <c r="B137" s="42" t="s">
        <v>9</v>
      </c>
      <c r="C137" s="42">
        <v>8</v>
      </c>
      <c r="D137" s="42">
        <v>5</v>
      </c>
      <c r="E137" s="6" t="s">
        <v>274</v>
      </c>
      <c r="F137" s="39">
        <f t="shared" si="6"/>
        <v>0</v>
      </c>
      <c r="G137" s="39"/>
      <c r="H137" s="39"/>
      <c r="I137" s="39">
        <v>0</v>
      </c>
      <c r="J137" s="39">
        <v>0</v>
      </c>
      <c r="K137" s="39">
        <v>0</v>
      </c>
      <c r="L137" s="39">
        <v>0</v>
      </c>
    </row>
    <row r="138" spans="1:12" ht="27">
      <c r="A138" s="46">
        <v>2486</v>
      </c>
      <c r="B138" s="42" t="s">
        <v>9</v>
      </c>
      <c r="C138" s="42">
        <v>8</v>
      </c>
      <c r="D138" s="42">
        <v>6</v>
      </c>
      <c r="E138" s="6" t="s">
        <v>275</v>
      </c>
      <c r="F138" s="39">
        <f t="shared" si="6"/>
        <v>0</v>
      </c>
      <c r="G138" s="39"/>
      <c r="H138" s="39"/>
      <c r="I138" s="39">
        <v>0</v>
      </c>
      <c r="J138" s="39">
        <v>0</v>
      </c>
      <c r="K138" s="39">
        <v>0</v>
      </c>
      <c r="L138" s="39">
        <v>0</v>
      </c>
    </row>
    <row r="139" spans="1:12" ht="27">
      <c r="A139" s="46">
        <v>2487</v>
      </c>
      <c r="B139" s="42" t="s">
        <v>9</v>
      </c>
      <c r="C139" s="42">
        <v>8</v>
      </c>
      <c r="D139" s="42">
        <v>7</v>
      </c>
      <c r="E139" s="6" t="s">
        <v>276</v>
      </c>
      <c r="F139" s="39">
        <f t="shared" si="6"/>
        <v>0</v>
      </c>
      <c r="G139" s="39"/>
      <c r="H139" s="39"/>
      <c r="I139" s="39">
        <v>0</v>
      </c>
      <c r="J139" s="39">
        <v>0</v>
      </c>
      <c r="K139" s="39">
        <v>0</v>
      </c>
      <c r="L139" s="39">
        <v>0</v>
      </c>
    </row>
    <row r="140" spans="1:12" ht="27">
      <c r="A140" s="46">
        <v>2490</v>
      </c>
      <c r="B140" s="42" t="s">
        <v>9</v>
      </c>
      <c r="C140" s="42">
        <v>9</v>
      </c>
      <c r="D140" s="42">
        <v>0</v>
      </c>
      <c r="E140" s="6" t="s">
        <v>277</v>
      </c>
      <c r="F140" s="39">
        <f>+F142</f>
        <v>-81426</v>
      </c>
      <c r="G140" s="39"/>
      <c r="H140" s="39">
        <f>+H142</f>
        <v>-81426</v>
      </c>
      <c r="I140" s="39">
        <f>+I142</f>
        <v>-20356.5</v>
      </c>
      <c r="J140" s="39">
        <f>+J142</f>
        <v>-40713</v>
      </c>
      <c r="K140" s="39">
        <f>+K142</f>
        <v>-61069.5</v>
      </c>
      <c r="L140" s="39">
        <f>+L142</f>
        <v>-81426</v>
      </c>
    </row>
    <row r="141" spans="1:12" s="47" customFormat="1" ht="17.25">
      <c r="A141" s="46"/>
      <c r="B141" s="42"/>
      <c r="C141" s="42"/>
      <c r="D141" s="42"/>
      <c r="E141" s="6" t="s">
        <v>156</v>
      </c>
      <c r="F141" s="39"/>
      <c r="G141" s="39"/>
      <c r="H141" s="39"/>
      <c r="I141" s="39"/>
      <c r="J141" s="39"/>
      <c r="K141" s="39"/>
      <c r="L141" s="39"/>
    </row>
    <row r="142" spans="1:12" ht="27">
      <c r="A142" s="46">
        <v>2491</v>
      </c>
      <c r="B142" s="42" t="s">
        <v>9</v>
      </c>
      <c r="C142" s="42">
        <v>9</v>
      </c>
      <c r="D142" s="42">
        <v>1</v>
      </c>
      <c r="E142" s="6" t="s">
        <v>277</v>
      </c>
      <c r="F142" s="39">
        <f>+'6.Gorcarakan ev tntesagitakan'!G341</f>
        <v>-81426</v>
      </c>
      <c r="G142" s="39"/>
      <c r="H142" s="39">
        <f>+'6.Gorcarakan ev tntesagitakan'!I341</f>
        <v>-81426</v>
      </c>
      <c r="I142" s="39">
        <f>+'6.Gorcarakan ev tntesagitakan'!J341</f>
        <v>-20356.5</v>
      </c>
      <c r="J142" s="39">
        <f>+'6.Gorcarakan ev tntesagitakan'!K341</f>
        <v>-40713</v>
      </c>
      <c r="K142" s="39">
        <f>+'6.Gorcarakan ev tntesagitakan'!L341</f>
        <v>-61069.5</v>
      </c>
      <c r="L142" s="39">
        <f>+'6.Gorcarakan ev tntesagitakan'!M341</f>
        <v>-81426</v>
      </c>
    </row>
    <row r="143" spans="1:12" s="44" customFormat="1" ht="40.5">
      <c r="A143" s="46">
        <v>2500</v>
      </c>
      <c r="B143" s="42" t="s">
        <v>10</v>
      </c>
      <c r="C143" s="42">
        <v>0</v>
      </c>
      <c r="D143" s="42">
        <v>0</v>
      </c>
      <c r="E143" s="6" t="s">
        <v>278</v>
      </c>
      <c r="F143" s="39">
        <f>+F145+F148+F151+F154+F157+F160</f>
        <v>428188.80000000005</v>
      </c>
      <c r="G143" s="39">
        <f aca="true" t="shared" si="7" ref="G143:L143">+G145+G148+G151+G154+G157+G160</f>
        <v>383988.80000000005</v>
      </c>
      <c r="H143" s="39">
        <f t="shared" si="7"/>
        <v>44200</v>
      </c>
      <c r="I143" s="39">
        <f t="shared" si="7"/>
        <v>98387.95</v>
      </c>
      <c r="J143" s="39">
        <f t="shared" si="7"/>
        <v>209655.5</v>
      </c>
      <c r="K143" s="39">
        <f t="shared" si="7"/>
        <v>320921.85</v>
      </c>
      <c r="L143" s="39">
        <f t="shared" si="7"/>
        <v>428188.80000000005</v>
      </c>
    </row>
    <row r="144" spans="1:12" ht="17.25">
      <c r="A144" s="41"/>
      <c r="B144" s="42"/>
      <c r="C144" s="42"/>
      <c r="D144" s="42"/>
      <c r="E144" s="6" t="s">
        <v>154</v>
      </c>
      <c r="F144" s="39"/>
      <c r="G144" s="39"/>
      <c r="H144" s="39"/>
      <c r="I144" s="39"/>
      <c r="J144" s="39"/>
      <c r="K144" s="39"/>
      <c r="L144" s="39"/>
    </row>
    <row r="145" spans="1:12" ht="17.25">
      <c r="A145" s="46">
        <v>2510</v>
      </c>
      <c r="B145" s="42" t="s">
        <v>10</v>
      </c>
      <c r="C145" s="42">
        <v>1</v>
      </c>
      <c r="D145" s="42">
        <v>0</v>
      </c>
      <c r="E145" s="6" t="s">
        <v>279</v>
      </c>
      <c r="F145" s="39">
        <f>+F147</f>
        <v>365176.30000000005</v>
      </c>
      <c r="G145" s="39">
        <f aca="true" t="shared" si="8" ref="G145:L145">+G147</f>
        <v>323226.30000000005</v>
      </c>
      <c r="H145" s="39">
        <f t="shared" si="8"/>
        <v>41950</v>
      </c>
      <c r="I145" s="39">
        <f t="shared" si="8"/>
        <v>82436.4</v>
      </c>
      <c r="J145" s="39">
        <f t="shared" si="8"/>
        <v>178017</v>
      </c>
      <c r="K145" s="39">
        <f t="shared" si="8"/>
        <v>273596.3</v>
      </c>
      <c r="L145" s="39">
        <f t="shared" si="8"/>
        <v>365176.30000000005</v>
      </c>
    </row>
    <row r="146" spans="1:12" s="47" customFormat="1" ht="17.25">
      <c r="A146" s="46"/>
      <c r="B146" s="42"/>
      <c r="C146" s="42"/>
      <c r="D146" s="42"/>
      <c r="E146" s="6" t="s">
        <v>156</v>
      </c>
      <c r="F146" s="39"/>
      <c r="G146" s="39"/>
      <c r="H146" s="39"/>
      <c r="I146" s="39"/>
      <c r="J146" s="39"/>
      <c r="K146" s="39"/>
      <c r="L146" s="39"/>
    </row>
    <row r="147" spans="1:12" ht="17.25">
      <c r="A147" s="46">
        <v>2511</v>
      </c>
      <c r="B147" s="42" t="s">
        <v>10</v>
      </c>
      <c r="C147" s="42">
        <v>1</v>
      </c>
      <c r="D147" s="42">
        <v>1</v>
      </c>
      <c r="E147" s="6" t="s">
        <v>279</v>
      </c>
      <c r="F147" s="39">
        <f>+'6.Gorcarakan ev tntesagitakan'!G349</f>
        <v>365176.30000000005</v>
      </c>
      <c r="G147" s="39">
        <f>+'6.Gorcarakan ev tntesagitakan'!H349</f>
        <v>323226.30000000005</v>
      </c>
      <c r="H147" s="39">
        <f>+'6.Gorcarakan ev tntesagitakan'!I349</f>
        <v>41950</v>
      </c>
      <c r="I147" s="39">
        <f>+'6.Gorcarakan ev tntesagitakan'!J349</f>
        <v>82436.4</v>
      </c>
      <c r="J147" s="39">
        <f>+'6.Gorcarakan ev tntesagitakan'!K349</f>
        <v>178017</v>
      </c>
      <c r="K147" s="39">
        <f>+'6.Gorcarakan ev tntesagitakan'!L349</f>
        <v>273596.3</v>
      </c>
      <c r="L147" s="39">
        <f>+'6.Gorcarakan ev tntesagitakan'!M349</f>
        <v>365176.30000000005</v>
      </c>
    </row>
    <row r="148" spans="1:12" ht="17.25">
      <c r="A148" s="46">
        <v>2520</v>
      </c>
      <c r="B148" s="42" t="s">
        <v>10</v>
      </c>
      <c r="C148" s="42">
        <v>2</v>
      </c>
      <c r="D148" s="42">
        <v>0</v>
      </c>
      <c r="E148" s="6" t="s">
        <v>280</v>
      </c>
      <c r="F148" s="39">
        <f>SUM(F150)</f>
        <v>0</v>
      </c>
      <c r="G148" s="39">
        <f>SUM(G150)</f>
        <v>0</v>
      </c>
      <c r="H148" s="39">
        <f>SUM(H150)</f>
        <v>0</v>
      </c>
      <c r="I148" s="39">
        <v>0</v>
      </c>
      <c r="J148" s="39">
        <v>0</v>
      </c>
      <c r="K148" s="39">
        <v>0</v>
      </c>
      <c r="L148" s="39">
        <v>0</v>
      </c>
    </row>
    <row r="149" spans="1:12" s="47" customFormat="1" ht="17.25">
      <c r="A149" s="46"/>
      <c r="B149" s="42"/>
      <c r="C149" s="42"/>
      <c r="D149" s="42"/>
      <c r="E149" s="6" t="s">
        <v>156</v>
      </c>
      <c r="F149" s="39"/>
      <c r="G149" s="39"/>
      <c r="H149" s="39"/>
      <c r="I149" s="39"/>
      <c r="J149" s="39"/>
      <c r="K149" s="39"/>
      <c r="L149" s="39"/>
    </row>
    <row r="150" spans="1:12" ht="17.25">
      <c r="A150" s="46">
        <v>2521</v>
      </c>
      <c r="B150" s="42" t="s">
        <v>10</v>
      </c>
      <c r="C150" s="42">
        <v>2</v>
      </c>
      <c r="D150" s="42">
        <v>1</v>
      </c>
      <c r="E150" s="6" t="s">
        <v>281</v>
      </c>
      <c r="F150" s="39">
        <f>SUM(G150:H150)</f>
        <v>0</v>
      </c>
      <c r="G150" s="39"/>
      <c r="H150" s="39"/>
      <c r="I150" s="39">
        <v>0</v>
      </c>
      <c r="J150" s="39">
        <v>0</v>
      </c>
      <c r="K150" s="39">
        <v>0</v>
      </c>
      <c r="L150" s="39">
        <v>0</v>
      </c>
    </row>
    <row r="151" spans="1:12" ht="17.25">
      <c r="A151" s="46">
        <v>2530</v>
      </c>
      <c r="B151" s="42" t="s">
        <v>10</v>
      </c>
      <c r="C151" s="42">
        <v>3</v>
      </c>
      <c r="D151" s="42">
        <v>0</v>
      </c>
      <c r="E151" s="6" t="s">
        <v>282</v>
      </c>
      <c r="F151" s="39">
        <f>SUM(F153)</f>
        <v>0</v>
      </c>
      <c r="G151" s="39">
        <f>SUM(G153)</f>
        <v>0</v>
      </c>
      <c r="H151" s="39">
        <f>SUM(H153)</f>
        <v>0</v>
      </c>
      <c r="I151" s="39">
        <v>0</v>
      </c>
      <c r="J151" s="39">
        <v>0</v>
      </c>
      <c r="K151" s="39">
        <v>0</v>
      </c>
      <c r="L151" s="39">
        <v>0</v>
      </c>
    </row>
    <row r="152" spans="1:12" s="47" customFormat="1" ht="17.25">
      <c r="A152" s="46"/>
      <c r="B152" s="42"/>
      <c r="C152" s="42"/>
      <c r="D152" s="42"/>
      <c r="E152" s="6" t="s">
        <v>156</v>
      </c>
      <c r="F152" s="39"/>
      <c r="G152" s="39"/>
      <c r="H152" s="39"/>
      <c r="I152" s="39"/>
      <c r="J152" s="39"/>
      <c r="K152" s="39"/>
      <c r="L152" s="39"/>
    </row>
    <row r="153" spans="1:12" ht="17.25">
      <c r="A153" s="46">
        <v>2531</v>
      </c>
      <c r="B153" s="42" t="s">
        <v>10</v>
      </c>
      <c r="C153" s="42">
        <v>3</v>
      </c>
      <c r="D153" s="42">
        <v>1</v>
      </c>
      <c r="E153" s="6" t="s">
        <v>282</v>
      </c>
      <c r="F153" s="39">
        <f>SUM(G153:H153)</f>
        <v>0</v>
      </c>
      <c r="G153" s="39"/>
      <c r="H153" s="39"/>
      <c r="I153" s="39">
        <v>0</v>
      </c>
      <c r="J153" s="39">
        <v>0</v>
      </c>
      <c r="K153" s="39">
        <v>0</v>
      </c>
      <c r="L153" s="39">
        <v>0</v>
      </c>
    </row>
    <row r="154" spans="1:12" ht="27">
      <c r="A154" s="46">
        <v>2540</v>
      </c>
      <c r="B154" s="42" t="s">
        <v>10</v>
      </c>
      <c r="C154" s="42">
        <v>4</v>
      </c>
      <c r="D154" s="42">
        <v>0</v>
      </c>
      <c r="E154" s="6" t="s">
        <v>283</v>
      </c>
      <c r="F154" s="39">
        <f>SUM(F156)</f>
        <v>0</v>
      </c>
      <c r="G154" s="39">
        <f>SUM(G156)</f>
        <v>0</v>
      </c>
      <c r="H154" s="39">
        <f>SUM(H156)</f>
        <v>0</v>
      </c>
      <c r="I154" s="39">
        <v>0</v>
      </c>
      <c r="J154" s="39">
        <v>0</v>
      </c>
      <c r="K154" s="39">
        <v>0</v>
      </c>
      <c r="L154" s="39">
        <v>0</v>
      </c>
    </row>
    <row r="155" spans="1:12" s="47" customFormat="1" ht="17.25">
      <c r="A155" s="46"/>
      <c r="B155" s="42"/>
      <c r="C155" s="42"/>
      <c r="D155" s="42"/>
      <c r="E155" s="6" t="s">
        <v>156</v>
      </c>
      <c r="F155" s="39"/>
      <c r="G155" s="39"/>
      <c r="H155" s="39"/>
      <c r="I155" s="39"/>
      <c r="J155" s="39"/>
      <c r="K155" s="39"/>
      <c r="L155" s="39"/>
    </row>
    <row r="156" spans="1:12" ht="27">
      <c r="A156" s="46">
        <v>2541</v>
      </c>
      <c r="B156" s="42" t="s">
        <v>10</v>
      </c>
      <c r="C156" s="42">
        <v>4</v>
      </c>
      <c r="D156" s="42">
        <v>1</v>
      </c>
      <c r="E156" s="6" t="s">
        <v>283</v>
      </c>
      <c r="F156" s="39">
        <f>SUM(G156:H156)</f>
        <v>0</v>
      </c>
      <c r="G156" s="39"/>
      <c r="H156" s="39"/>
      <c r="I156" s="39">
        <v>0</v>
      </c>
      <c r="J156" s="39">
        <v>0</v>
      </c>
      <c r="K156" s="39">
        <v>0</v>
      </c>
      <c r="L156" s="39">
        <v>0</v>
      </c>
    </row>
    <row r="157" spans="1:12" ht="40.5">
      <c r="A157" s="46">
        <v>2550</v>
      </c>
      <c r="B157" s="42" t="s">
        <v>10</v>
      </c>
      <c r="C157" s="42">
        <v>5</v>
      </c>
      <c r="D157" s="42">
        <v>0</v>
      </c>
      <c r="E157" s="6" t="s">
        <v>284</v>
      </c>
      <c r="F157" s="39">
        <f>SUM(F159)</f>
        <v>0</v>
      </c>
      <c r="G157" s="39">
        <f>SUM(G159)</f>
        <v>0</v>
      </c>
      <c r="H157" s="39">
        <f>SUM(H159)</f>
        <v>0</v>
      </c>
      <c r="I157" s="39">
        <v>0</v>
      </c>
      <c r="J157" s="39">
        <v>0</v>
      </c>
      <c r="K157" s="39">
        <v>0</v>
      </c>
      <c r="L157" s="39">
        <v>0</v>
      </c>
    </row>
    <row r="158" spans="1:12" s="47" customFormat="1" ht="17.25">
      <c r="A158" s="46"/>
      <c r="B158" s="42"/>
      <c r="C158" s="42"/>
      <c r="D158" s="42"/>
      <c r="E158" s="6" t="s">
        <v>156</v>
      </c>
      <c r="F158" s="39"/>
      <c r="G158" s="39"/>
      <c r="H158" s="39"/>
      <c r="I158" s="39"/>
      <c r="J158" s="39"/>
      <c r="K158" s="39"/>
      <c r="L158" s="39"/>
    </row>
    <row r="159" spans="1:12" ht="40.5">
      <c r="A159" s="46">
        <v>2551</v>
      </c>
      <c r="B159" s="42" t="s">
        <v>10</v>
      </c>
      <c r="C159" s="42">
        <v>5</v>
      </c>
      <c r="D159" s="42">
        <v>1</v>
      </c>
      <c r="E159" s="6" t="s">
        <v>284</v>
      </c>
      <c r="F159" s="39">
        <f>SUM(G159:H159)</f>
        <v>0</v>
      </c>
      <c r="G159" s="39"/>
      <c r="H159" s="39"/>
      <c r="I159" s="39">
        <v>0</v>
      </c>
      <c r="J159" s="39">
        <v>0</v>
      </c>
      <c r="K159" s="39">
        <v>0</v>
      </c>
      <c r="L159" s="39">
        <v>0</v>
      </c>
    </row>
    <row r="160" spans="1:12" ht="27">
      <c r="A160" s="46">
        <v>2560</v>
      </c>
      <c r="B160" s="42" t="s">
        <v>10</v>
      </c>
      <c r="C160" s="42">
        <v>6</v>
      </c>
      <c r="D160" s="42">
        <v>0</v>
      </c>
      <c r="E160" s="6" t="s">
        <v>285</v>
      </c>
      <c r="F160" s="39">
        <f>+F162</f>
        <v>63012.5</v>
      </c>
      <c r="G160" s="39">
        <f aca="true" t="shared" si="9" ref="G160:L160">+G162</f>
        <v>60762.5</v>
      </c>
      <c r="H160" s="39">
        <f t="shared" si="9"/>
        <v>2250</v>
      </c>
      <c r="I160" s="39">
        <f t="shared" si="9"/>
        <v>15951.55</v>
      </c>
      <c r="J160" s="39">
        <f t="shared" si="9"/>
        <v>31638.5</v>
      </c>
      <c r="K160" s="39">
        <f t="shared" si="9"/>
        <v>47325.55</v>
      </c>
      <c r="L160" s="39">
        <f t="shared" si="9"/>
        <v>63012.5</v>
      </c>
    </row>
    <row r="161" spans="1:12" s="47" customFormat="1" ht="17.25">
      <c r="A161" s="46"/>
      <c r="B161" s="42"/>
      <c r="C161" s="42"/>
      <c r="D161" s="42"/>
      <c r="E161" s="6" t="s">
        <v>156</v>
      </c>
      <c r="F161" s="39"/>
      <c r="G161" s="39"/>
      <c r="H161" s="39"/>
      <c r="I161" s="39"/>
      <c r="J161" s="39"/>
      <c r="K161" s="39"/>
      <c r="L161" s="39"/>
    </row>
    <row r="162" spans="1:12" ht="27">
      <c r="A162" s="46">
        <v>2561</v>
      </c>
      <c r="B162" s="42" t="s">
        <v>10</v>
      </c>
      <c r="C162" s="42">
        <v>6</v>
      </c>
      <c r="D162" s="42">
        <v>1</v>
      </c>
      <c r="E162" s="6" t="s">
        <v>285</v>
      </c>
      <c r="F162" s="39">
        <f>+'6.Gorcarakan ev tntesagitakan'!G388</f>
        <v>63012.5</v>
      </c>
      <c r="G162" s="39">
        <f>+'6.Gorcarakan ev tntesagitakan'!H388</f>
        <v>60762.5</v>
      </c>
      <c r="H162" s="39">
        <f>+'6.Gorcarakan ev tntesagitakan'!I388</f>
        <v>2250</v>
      </c>
      <c r="I162" s="39">
        <f>+'6.Gorcarakan ev tntesagitakan'!J388</f>
        <v>15951.55</v>
      </c>
      <c r="J162" s="39">
        <f>+'6.Gorcarakan ev tntesagitakan'!K388</f>
        <v>31638.5</v>
      </c>
      <c r="K162" s="39">
        <f>+'6.Gorcarakan ev tntesagitakan'!L388</f>
        <v>47325.55</v>
      </c>
      <c r="L162" s="39">
        <f>+'6.Gorcarakan ev tntesagitakan'!M388</f>
        <v>63012.5</v>
      </c>
    </row>
    <row r="163" spans="1:12" s="44" customFormat="1" ht="54">
      <c r="A163" s="46">
        <v>2600</v>
      </c>
      <c r="B163" s="42" t="s">
        <v>11</v>
      </c>
      <c r="C163" s="42">
        <v>0</v>
      </c>
      <c r="D163" s="42">
        <v>0</v>
      </c>
      <c r="E163" s="6" t="s">
        <v>286</v>
      </c>
      <c r="F163" s="39">
        <f>+F165+F168+F171+F174+F177+F180</f>
        <v>406152.3</v>
      </c>
      <c r="G163" s="39">
        <f aca="true" t="shared" si="10" ref="G163:L163">+G165+G168+G171+G174+G177+G180</f>
        <v>331307.9</v>
      </c>
      <c r="H163" s="39">
        <f t="shared" si="10"/>
        <v>74844.4</v>
      </c>
      <c r="I163" s="39">
        <f t="shared" si="10"/>
        <v>139592.55</v>
      </c>
      <c r="J163" s="39">
        <f t="shared" si="10"/>
        <v>217999</v>
      </c>
      <c r="K163" s="39">
        <f t="shared" si="10"/>
        <v>315989.9411290331</v>
      </c>
      <c r="L163" s="39">
        <f t="shared" si="10"/>
        <v>406152.3</v>
      </c>
    </row>
    <row r="164" spans="1:12" ht="17.25">
      <c r="A164" s="41"/>
      <c r="B164" s="42"/>
      <c r="C164" s="42"/>
      <c r="D164" s="42"/>
      <c r="E164" s="6" t="s">
        <v>154</v>
      </c>
      <c r="F164" s="39"/>
      <c r="G164" s="39"/>
      <c r="H164" s="39"/>
      <c r="I164" s="39"/>
      <c r="J164" s="39"/>
      <c r="K164" s="39"/>
      <c r="L164" s="39"/>
    </row>
    <row r="165" spans="1:12" ht="17.25">
      <c r="A165" s="46">
        <v>2610</v>
      </c>
      <c r="B165" s="42" t="s">
        <v>11</v>
      </c>
      <c r="C165" s="42">
        <v>1</v>
      </c>
      <c r="D165" s="42">
        <v>0</v>
      </c>
      <c r="E165" s="6" t="s">
        <v>287</v>
      </c>
      <c r="F165" s="39">
        <f>SUM(F167)</f>
        <v>0</v>
      </c>
      <c r="G165" s="39">
        <f>SUM(G167)</f>
        <v>0</v>
      </c>
      <c r="H165" s="39">
        <f>SUM(H167)</f>
        <v>0</v>
      </c>
      <c r="I165" s="39">
        <v>0</v>
      </c>
      <c r="J165" s="39">
        <v>0</v>
      </c>
      <c r="K165" s="39">
        <v>0</v>
      </c>
      <c r="L165" s="39">
        <v>0</v>
      </c>
    </row>
    <row r="166" spans="1:12" s="47" customFormat="1" ht="17.25">
      <c r="A166" s="46"/>
      <c r="B166" s="42"/>
      <c r="C166" s="42"/>
      <c r="D166" s="42"/>
      <c r="E166" s="6" t="s">
        <v>156</v>
      </c>
      <c r="F166" s="39"/>
      <c r="G166" s="39"/>
      <c r="H166" s="39"/>
      <c r="I166" s="39"/>
      <c r="J166" s="39"/>
      <c r="K166" s="39"/>
      <c r="L166" s="39"/>
    </row>
    <row r="167" spans="1:12" ht="17.25">
      <c r="A167" s="46">
        <v>2611</v>
      </c>
      <c r="B167" s="42" t="s">
        <v>11</v>
      </c>
      <c r="C167" s="42">
        <v>1</v>
      </c>
      <c r="D167" s="42">
        <v>1</v>
      </c>
      <c r="E167" s="6" t="s">
        <v>288</v>
      </c>
      <c r="F167" s="39">
        <f>SUM(G167:H167)</f>
        <v>0</v>
      </c>
      <c r="G167" s="39"/>
      <c r="H167" s="39"/>
      <c r="I167" s="39">
        <v>0</v>
      </c>
      <c r="J167" s="39">
        <v>0</v>
      </c>
      <c r="K167" s="39">
        <v>0</v>
      </c>
      <c r="L167" s="39">
        <v>0</v>
      </c>
    </row>
    <row r="168" spans="1:12" ht="17.25">
      <c r="A168" s="46">
        <v>2620</v>
      </c>
      <c r="B168" s="42" t="s">
        <v>11</v>
      </c>
      <c r="C168" s="42">
        <v>2</v>
      </c>
      <c r="D168" s="42">
        <v>0</v>
      </c>
      <c r="E168" s="6" t="s">
        <v>289</v>
      </c>
      <c r="F168" s="39">
        <f>SUM(F170)</f>
        <v>0</v>
      </c>
      <c r="G168" s="39">
        <f>SUM(G170)</f>
        <v>0</v>
      </c>
      <c r="H168" s="39">
        <f>SUM(H170)</f>
        <v>0</v>
      </c>
      <c r="I168" s="39">
        <v>0</v>
      </c>
      <c r="J168" s="39">
        <v>0</v>
      </c>
      <c r="K168" s="39">
        <v>0</v>
      </c>
      <c r="L168" s="39">
        <v>0</v>
      </c>
    </row>
    <row r="169" spans="1:12" s="47" customFormat="1" ht="17.25">
      <c r="A169" s="46"/>
      <c r="B169" s="42"/>
      <c r="C169" s="42"/>
      <c r="D169" s="42"/>
      <c r="E169" s="6" t="s">
        <v>156</v>
      </c>
      <c r="F169" s="39"/>
      <c r="G169" s="39"/>
      <c r="H169" s="39"/>
      <c r="I169" s="39"/>
      <c r="J169" s="39"/>
      <c r="K169" s="39"/>
      <c r="L169" s="39"/>
    </row>
    <row r="170" spans="1:12" ht="17.25">
      <c r="A170" s="46">
        <v>2621</v>
      </c>
      <c r="B170" s="42" t="s">
        <v>11</v>
      </c>
      <c r="C170" s="42">
        <v>2</v>
      </c>
      <c r="D170" s="42">
        <v>1</v>
      </c>
      <c r="E170" s="6" t="s">
        <v>289</v>
      </c>
      <c r="F170" s="39">
        <f>SUM(G170:H170)</f>
        <v>0</v>
      </c>
      <c r="G170" s="39"/>
      <c r="H170" s="39"/>
      <c r="I170" s="39">
        <v>0</v>
      </c>
      <c r="J170" s="39">
        <v>0</v>
      </c>
      <c r="K170" s="39">
        <v>0</v>
      </c>
      <c r="L170" s="39">
        <v>0</v>
      </c>
    </row>
    <row r="171" spans="1:12" ht="17.25">
      <c r="A171" s="46">
        <v>2630</v>
      </c>
      <c r="B171" s="42" t="s">
        <v>11</v>
      </c>
      <c r="C171" s="42">
        <v>3</v>
      </c>
      <c r="D171" s="42">
        <v>0</v>
      </c>
      <c r="E171" s="6" t="s">
        <v>290</v>
      </c>
      <c r="F171" s="39">
        <f>SUM(F173)</f>
        <v>0</v>
      </c>
      <c r="G171" s="39">
        <f>SUM(G173)</f>
        <v>0</v>
      </c>
      <c r="H171" s="39">
        <f>SUM(H173)</f>
        <v>0</v>
      </c>
      <c r="I171" s="39">
        <v>0</v>
      </c>
      <c r="J171" s="39">
        <v>0</v>
      </c>
      <c r="K171" s="39">
        <v>0</v>
      </c>
      <c r="L171" s="39">
        <v>0</v>
      </c>
    </row>
    <row r="172" spans="1:12" s="47" customFormat="1" ht="17.25">
      <c r="A172" s="46"/>
      <c r="B172" s="42"/>
      <c r="C172" s="42"/>
      <c r="D172" s="42"/>
      <c r="E172" s="6" t="s">
        <v>156</v>
      </c>
      <c r="F172" s="39"/>
      <c r="G172" s="39"/>
      <c r="H172" s="39"/>
      <c r="I172" s="39"/>
      <c r="J172" s="39"/>
      <c r="K172" s="39"/>
      <c r="L172" s="39"/>
    </row>
    <row r="173" spans="1:12" ht="17.25">
      <c r="A173" s="46">
        <v>2631</v>
      </c>
      <c r="B173" s="42" t="s">
        <v>11</v>
      </c>
      <c r="C173" s="42">
        <v>3</v>
      </c>
      <c r="D173" s="42">
        <v>1</v>
      </c>
      <c r="E173" s="6" t="s">
        <v>291</v>
      </c>
      <c r="F173" s="39">
        <f>SUM(G173:H173)</f>
        <v>0</v>
      </c>
      <c r="G173" s="39"/>
      <c r="H173" s="39"/>
      <c r="I173" s="39">
        <v>0</v>
      </c>
      <c r="J173" s="39">
        <v>0</v>
      </c>
      <c r="K173" s="39">
        <v>0</v>
      </c>
      <c r="L173" s="39">
        <v>0</v>
      </c>
    </row>
    <row r="174" spans="1:12" ht="17.25">
      <c r="A174" s="46">
        <v>2640</v>
      </c>
      <c r="B174" s="42" t="s">
        <v>11</v>
      </c>
      <c r="C174" s="42">
        <v>4</v>
      </c>
      <c r="D174" s="42">
        <v>0</v>
      </c>
      <c r="E174" s="6" t="s">
        <v>292</v>
      </c>
      <c r="F174" s="39">
        <f>+F176</f>
        <v>209170.3</v>
      </c>
      <c r="G174" s="39">
        <f aca="true" t="shared" si="11" ref="G174:L174">+G176</f>
        <v>193170.3</v>
      </c>
      <c r="H174" s="39">
        <f t="shared" si="11"/>
        <v>16000</v>
      </c>
      <c r="I174" s="39">
        <f t="shared" si="11"/>
        <v>68314.1</v>
      </c>
      <c r="J174" s="39">
        <f t="shared" si="11"/>
        <v>106486.2</v>
      </c>
      <c r="K174" s="39">
        <f t="shared" si="11"/>
        <v>157344.9</v>
      </c>
      <c r="L174" s="39">
        <f t="shared" si="11"/>
        <v>209170.3</v>
      </c>
    </row>
    <row r="175" spans="1:12" s="47" customFormat="1" ht="17.25">
      <c r="A175" s="46"/>
      <c r="B175" s="42"/>
      <c r="C175" s="42"/>
      <c r="D175" s="42"/>
      <c r="E175" s="6" t="s">
        <v>156</v>
      </c>
      <c r="F175" s="39"/>
      <c r="G175" s="39"/>
      <c r="H175" s="39"/>
      <c r="I175" s="39"/>
      <c r="J175" s="39"/>
      <c r="K175" s="39"/>
      <c r="L175" s="39"/>
    </row>
    <row r="176" spans="1:12" ht="17.25">
      <c r="A176" s="46">
        <v>2641</v>
      </c>
      <c r="B176" s="42" t="s">
        <v>11</v>
      </c>
      <c r="C176" s="42">
        <v>4</v>
      </c>
      <c r="D176" s="42">
        <v>1</v>
      </c>
      <c r="E176" s="6" t="s">
        <v>293</v>
      </c>
      <c r="F176" s="39">
        <f>+'6.Gorcarakan ev tntesagitakan'!G419</f>
        <v>209170.3</v>
      </c>
      <c r="G176" s="39">
        <f>+'6.Gorcarakan ev tntesagitakan'!H419</f>
        <v>193170.3</v>
      </c>
      <c r="H176" s="39">
        <f>+'6.Gorcarakan ev tntesagitakan'!I419</f>
        <v>16000</v>
      </c>
      <c r="I176" s="39">
        <f>+'6.Gorcarakan ev tntesagitakan'!J419</f>
        <v>68314.1</v>
      </c>
      <c r="J176" s="39">
        <f>+'6.Gorcarakan ev tntesagitakan'!K419</f>
        <v>106486.2</v>
      </c>
      <c r="K176" s="39">
        <f>+'6.Gorcarakan ev tntesagitakan'!L419</f>
        <v>157344.9</v>
      </c>
      <c r="L176" s="39">
        <f>+'6.Gorcarakan ev tntesagitakan'!M419</f>
        <v>209170.3</v>
      </c>
    </row>
    <row r="177" spans="1:12" ht="40.5">
      <c r="A177" s="46">
        <v>2650</v>
      </c>
      <c r="B177" s="42" t="s">
        <v>11</v>
      </c>
      <c r="C177" s="42">
        <v>5</v>
      </c>
      <c r="D177" s="42">
        <v>0</v>
      </c>
      <c r="E177" s="6" t="s">
        <v>294</v>
      </c>
      <c r="F177" s="39">
        <f>SUM(F179)</f>
        <v>0</v>
      </c>
      <c r="G177" s="39">
        <f>SUM(G179)</f>
        <v>0</v>
      </c>
      <c r="H177" s="39">
        <f>SUM(H179)</f>
        <v>0</v>
      </c>
      <c r="I177" s="39">
        <v>0</v>
      </c>
      <c r="J177" s="39">
        <v>0</v>
      </c>
      <c r="K177" s="39">
        <v>0</v>
      </c>
      <c r="L177" s="39">
        <v>0</v>
      </c>
    </row>
    <row r="178" spans="1:12" s="47" customFormat="1" ht="17.25">
      <c r="A178" s="46"/>
      <c r="B178" s="42"/>
      <c r="C178" s="42"/>
      <c r="D178" s="42"/>
      <c r="E178" s="6" t="s">
        <v>156</v>
      </c>
      <c r="F178" s="39"/>
      <c r="G178" s="39"/>
      <c r="H178" s="39"/>
      <c r="I178" s="39"/>
      <c r="J178" s="39"/>
      <c r="K178" s="39"/>
      <c r="L178" s="39"/>
    </row>
    <row r="179" spans="1:12" ht="40.5">
      <c r="A179" s="46">
        <v>2651</v>
      </c>
      <c r="B179" s="42" t="s">
        <v>11</v>
      </c>
      <c r="C179" s="42">
        <v>5</v>
      </c>
      <c r="D179" s="42">
        <v>1</v>
      </c>
      <c r="E179" s="6" t="s">
        <v>294</v>
      </c>
      <c r="F179" s="39">
        <f>SUM(G179:H179)</f>
        <v>0</v>
      </c>
      <c r="G179" s="39"/>
      <c r="H179" s="39"/>
      <c r="I179" s="39">
        <v>0</v>
      </c>
      <c r="J179" s="39">
        <v>0</v>
      </c>
      <c r="K179" s="39">
        <v>0</v>
      </c>
      <c r="L179" s="39">
        <v>0</v>
      </c>
    </row>
    <row r="180" spans="1:12" ht="27">
      <c r="A180" s="46">
        <v>2660</v>
      </c>
      <c r="B180" s="42" t="s">
        <v>11</v>
      </c>
      <c r="C180" s="42">
        <v>6</v>
      </c>
      <c r="D180" s="42">
        <v>0</v>
      </c>
      <c r="E180" s="6" t="s">
        <v>295</v>
      </c>
      <c r="F180" s="39">
        <f>+F182</f>
        <v>196982</v>
      </c>
      <c r="G180" s="39">
        <f aca="true" t="shared" si="12" ref="G180:L180">+G182</f>
        <v>138137.6</v>
      </c>
      <c r="H180" s="39">
        <f t="shared" si="12"/>
        <v>58844.4</v>
      </c>
      <c r="I180" s="39">
        <f t="shared" si="12"/>
        <v>71278.45</v>
      </c>
      <c r="J180" s="39">
        <f t="shared" si="12"/>
        <v>111512.8</v>
      </c>
      <c r="K180" s="39">
        <f t="shared" si="12"/>
        <v>158645.04112903308</v>
      </c>
      <c r="L180" s="39">
        <f t="shared" si="12"/>
        <v>196982</v>
      </c>
    </row>
    <row r="181" spans="1:12" s="47" customFormat="1" ht="17.25">
      <c r="A181" s="46"/>
      <c r="B181" s="42"/>
      <c r="C181" s="42"/>
      <c r="D181" s="42"/>
      <c r="E181" s="6" t="s">
        <v>156</v>
      </c>
      <c r="F181" s="39"/>
      <c r="G181" s="39"/>
      <c r="H181" s="39"/>
      <c r="I181" s="39"/>
      <c r="J181" s="39"/>
      <c r="K181" s="39"/>
      <c r="L181" s="39"/>
    </row>
    <row r="182" spans="1:12" ht="27">
      <c r="A182" s="46">
        <v>2661</v>
      </c>
      <c r="B182" s="42" t="s">
        <v>11</v>
      </c>
      <c r="C182" s="42">
        <v>6</v>
      </c>
      <c r="D182" s="42">
        <v>1</v>
      </c>
      <c r="E182" s="6" t="s">
        <v>295</v>
      </c>
      <c r="F182" s="39">
        <f>+'6.Gorcarakan ev tntesagitakan'!G435</f>
        <v>196982</v>
      </c>
      <c r="G182" s="39">
        <f>+'6.Gorcarakan ev tntesagitakan'!H435</f>
        <v>138137.6</v>
      </c>
      <c r="H182" s="39">
        <f>+'6.Gorcarakan ev tntesagitakan'!I435</f>
        <v>58844.4</v>
      </c>
      <c r="I182" s="39">
        <f>+'6.Gorcarakan ev tntesagitakan'!J435</f>
        <v>71278.45</v>
      </c>
      <c r="J182" s="39">
        <f>+'6.Gorcarakan ev tntesagitakan'!K435</f>
        <v>111512.8</v>
      </c>
      <c r="K182" s="39">
        <f>+'6.Gorcarakan ev tntesagitakan'!L435</f>
        <v>158645.04112903308</v>
      </c>
      <c r="L182" s="39">
        <f>+'6.Gorcarakan ev tntesagitakan'!M435</f>
        <v>196982</v>
      </c>
    </row>
    <row r="183" spans="1:12" s="44" customFormat="1" ht="40.5">
      <c r="A183" s="46">
        <v>2700</v>
      </c>
      <c r="B183" s="42" t="s">
        <v>12</v>
      </c>
      <c r="C183" s="42">
        <v>0</v>
      </c>
      <c r="D183" s="42">
        <v>0</v>
      </c>
      <c r="E183" s="6" t="s">
        <v>296</v>
      </c>
      <c r="F183" s="39">
        <f>SUM(F185,F190,F196,F202,F205,F208)</f>
        <v>0</v>
      </c>
      <c r="G183" s="39">
        <f>SUM(G185,G190,G196,G202,G205,G208)</f>
        <v>0</v>
      </c>
      <c r="H183" s="39">
        <f>SUM(H185,H190,H196,H202,H205,H208)</f>
        <v>0</v>
      </c>
      <c r="I183" s="39">
        <v>0</v>
      </c>
      <c r="J183" s="39">
        <v>0</v>
      </c>
      <c r="K183" s="39">
        <v>0</v>
      </c>
      <c r="L183" s="39">
        <v>0</v>
      </c>
    </row>
    <row r="184" spans="1:12" ht="17.25">
      <c r="A184" s="41"/>
      <c r="B184" s="42"/>
      <c r="C184" s="42"/>
      <c r="D184" s="42"/>
      <c r="E184" s="6" t="s">
        <v>154</v>
      </c>
      <c r="F184" s="39"/>
      <c r="G184" s="39"/>
      <c r="H184" s="39"/>
      <c r="I184" s="39"/>
      <c r="J184" s="39"/>
      <c r="K184" s="39"/>
      <c r="L184" s="39"/>
    </row>
    <row r="185" spans="1:12" ht="27">
      <c r="A185" s="46">
        <v>2710</v>
      </c>
      <c r="B185" s="42" t="s">
        <v>12</v>
      </c>
      <c r="C185" s="42">
        <v>1</v>
      </c>
      <c r="D185" s="42">
        <v>0</v>
      </c>
      <c r="E185" s="6" t="s">
        <v>297</v>
      </c>
      <c r="F185" s="39">
        <f>SUM(F187:F189)</f>
        <v>0</v>
      </c>
      <c r="G185" s="39">
        <f>SUM(G187:G189)</f>
        <v>0</v>
      </c>
      <c r="H185" s="39">
        <f>SUM(H187:H189)</f>
        <v>0</v>
      </c>
      <c r="I185" s="39">
        <v>0</v>
      </c>
      <c r="J185" s="39">
        <v>0</v>
      </c>
      <c r="K185" s="39">
        <v>0</v>
      </c>
      <c r="L185" s="39">
        <v>0</v>
      </c>
    </row>
    <row r="186" spans="1:12" s="47" customFormat="1" ht="17.25">
      <c r="A186" s="46"/>
      <c r="B186" s="42"/>
      <c r="C186" s="42"/>
      <c r="D186" s="42"/>
      <c r="E186" s="6" t="s">
        <v>156</v>
      </c>
      <c r="F186" s="39"/>
      <c r="G186" s="39"/>
      <c r="H186" s="39"/>
      <c r="I186" s="39"/>
      <c r="J186" s="39"/>
      <c r="K186" s="39"/>
      <c r="L186" s="39"/>
    </row>
    <row r="187" spans="1:12" ht="17.25">
      <c r="A187" s="46">
        <v>2711</v>
      </c>
      <c r="B187" s="42" t="s">
        <v>12</v>
      </c>
      <c r="C187" s="42">
        <v>1</v>
      </c>
      <c r="D187" s="42">
        <v>1</v>
      </c>
      <c r="E187" s="6" t="s">
        <v>298</v>
      </c>
      <c r="F187" s="39">
        <f>SUM(G187:H187)</f>
        <v>0</v>
      </c>
      <c r="G187" s="39"/>
      <c r="H187" s="39"/>
      <c r="I187" s="39">
        <v>0</v>
      </c>
      <c r="J187" s="39">
        <v>0</v>
      </c>
      <c r="K187" s="39">
        <v>0</v>
      </c>
      <c r="L187" s="39">
        <v>0</v>
      </c>
    </row>
    <row r="188" spans="1:12" ht="17.25">
      <c r="A188" s="46">
        <v>2712</v>
      </c>
      <c r="B188" s="42" t="s">
        <v>12</v>
      </c>
      <c r="C188" s="42">
        <v>1</v>
      </c>
      <c r="D188" s="42">
        <v>2</v>
      </c>
      <c r="E188" s="6" t="s">
        <v>299</v>
      </c>
      <c r="F188" s="39">
        <f>SUM(G188:H188)</f>
        <v>0</v>
      </c>
      <c r="G188" s="39"/>
      <c r="H188" s="39"/>
      <c r="I188" s="39">
        <v>0</v>
      </c>
      <c r="J188" s="39">
        <v>0</v>
      </c>
      <c r="K188" s="39">
        <v>0</v>
      </c>
      <c r="L188" s="39">
        <v>0</v>
      </c>
    </row>
    <row r="189" spans="1:12" ht="17.25">
      <c r="A189" s="46">
        <v>2713</v>
      </c>
      <c r="B189" s="42" t="s">
        <v>12</v>
      </c>
      <c r="C189" s="42">
        <v>1</v>
      </c>
      <c r="D189" s="42">
        <v>3</v>
      </c>
      <c r="E189" s="6" t="s">
        <v>300</v>
      </c>
      <c r="F189" s="39">
        <f>SUM(G189:H189)</f>
        <v>0</v>
      </c>
      <c r="G189" s="39"/>
      <c r="H189" s="39"/>
      <c r="I189" s="39">
        <v>0</v>
      </c>
      <c r="J189" s="39">
        <v>0</v>
      </c>
      <c r="K189" s="39">
        <v>0</v>
      </c>
      <c r="L189" s="39">
        <v>0</v>
      </c>
    </row>
    <row r="190" spans="1:12" ht="17.25">
      <c r="A190" s="46">
        <v>2720</v>
      </c>
      <c r="B190" s="42" t="s">
        <v>12</v>
      </c>
      <c r="C190" s="42">
        <v>2</v>
      </c>
      <c r="D190" s="42">
        <v>0</v>
      </c>
      <c r="E190" s="6" t="s">
        <v>301</v>
      </c>
      <c r="F190" s="39">
        <f>SUM(F192:F195)</f>
        <v>0</v>
      </c>
      <c r="G190" s="39">
        <f>SUM(G192:G195)</f>
        <v>0</v>
      </c>
      <c r="H190" s="39">
        <f>SUM(H192:H195)</f>
        <v>0</v>
      </c>
      <c r="I190" s="39">
        <v>0</v>
      </c>
      <c r="J190" s="39">
        <v>0</v>
      </c>
      <c r="K190" s="39">
        <v>0</v>
      </c>
      <c r="L190" s="39">
        <v>0</v>
      </c>
    </row>
    <row r="191" spans="1:12" s="47" customFormat="1" ht="17.25">
      <c r="A191" s="46"/>
      <c r="B191" s="42"/>
      <c r="C191" s="42"/>
      <c r="D191" s="42"/>
      <c r="E191" s="6" t="s">
        <v>156</v>
      </c>
      <c r="F191" s="39"/>
      <c r="G191" s="39"/>
      <c r="H191" s="39"/>
      <c r="I191" s="39"/>
      <c r="J191" s="39"/>
      <c r="K191" s="39"/>
      <c r="L191" s="39"/>
    </row>
    <row r="192" spans="1:12" ht="27">
      <c r="A192" s="46">
        <v>2721</v>
      </c>
      <c r="B192" s="42" t="s">
        <v>12</v>
      </c>
      <c r="C192" s="42">
        <v>2</v>
      </c>
      <c r="D192" s="42">
        <v>1</v>
      </c>
      <c r="E192" s="6" t="s">
        <v>302</v>
      </c>
      <c r="F192" s="39">
        <f>SUM(G192:H192)</f>
        <v>0</v>
      </c>
      <c r="G192" s="39"/>
      <c r="H192" s="39"/>
      <c r="I192" s="39">
        <v>0</v>
      </c>
      <c r="J192" s="39">
        <v>0</v>
      </c>
      <c r="K192" s="39">
        <v>0</v>
      </c>
      <c r="L192" s="39">
        <v>0</v>
      </c>
    </row>
    <row r="193" spans="1:12" ht="17.25">
      <c r="A193" s="46">
        <v>2722</v>
      </c>
      <c r="B193" s="42" t="s">
        <v>12</v>
      </c>
      <c r="C193" s="42">
        <v>2</v>
      </c>
      <c r="D193" s="42">
        <v>2</v>
      </c>
      <c r="E193" s="6" t="s">
        <v>303</v>
      </c>
      <c r="F193" s="39">
        <f>SUM(G193:H193)</f>
        <v>0</v>
      </c>
      <c r="G193" s="39"/>
      <c r="H193" s="39"/>
      <c r="I193" s="39">
        <v>0</v>
      </c>
      <c r="J193" s="39">
        <v>0</v>
      </c>
      <c r="K193" s="39">
        <v>0</v>
      </c>
      <c r="L193" s="39">
        <v>0</v>
      </c>
    </row>
    <row r="194" spans="1:12" ht="17.25">
      <c r="A194" s="46">
        <v>2723</v>
      </c>
      <c r="B194" s="42" t="s">
        <v>12</v>
      </c>
      <c r="C194" s="42">
        <v>2</v>
      </c>
      <c r="D194" s="42">
        <v>3</v>
      </c>
      <c r="E194" s="6" t="s">
        <v>304</v>
      </c>
      <c r="F194" s="39">
        <f>SUM(G194:H194)</f>
        <v>0</v>
      </c>
      <c r="G194" s="39"/>
      <c r="H194" s="39"/>
      <c r="I194" s="39">
        <v>0</v>
      </c>
      <c r="J194" s="39">
        <v>0</v>
      </c>
      <c r="K194" s="39">
        <v>0</v>
      </c>
      <c r="L194" s="39">
        <v>0</v>
      </c>
    </row>
    <row r="195" spans="1:12" ht="17.25">
      <c r="A195" s="46">
        <v>2724</v>
      </c>
      <c r="B195" s="42" t="s">
        <v>12</v>
      </c>
      <c r="C195" s="42">
        <v>2</v>
      </c>
      <c r="D195" s="42">
        <v>4</v>
      </c>
      <c r="E195" s="6" t="s">
        <v>305</v>
      </c>
      <c r="F195" s="39">
        <f>SUM(G195:H195)</f>
        <v>0</v>
      </c>
      <c r="G195" s="39"/>
      <c r="H195" s="39"/>
      <c r="I195" s="39">
        <v>0</v>
      </c>
      <c r="J195" s="39">
        <v>0</v>
      </c>
      <c r="K195" s="39">
        <v>0</v>
      </c>
      <c r="L195" s="39">
        <v>0</v>
      </c>
    </row>
    <row r="196" spans="1:12" ht="17.25">
      <c r="A196" s="46">
        <v>2730</v>
      </c>
      <c r="B196" s="42" t="s">
        <v>12</v>
      </c>
      <c r="C196" s="42">
        <v>3</v>
      </c>
      <c r="D196" s="42">
        <v>0</v>
      </c>
      <c r="E196" s="6" t="s">
        <v>306</v>
      </c>
      <c r="F196" s="39">
        <f>SUM(F198:F201)</f>
        <v>0</v>
      </c>
      <c r="G196" s="39">
        <f>SUM(G198:G201)</f>
        <v>0</v>
      </c>
      <c r="H196" s="39">
        <f>SUM(H198:H201)</f>
        <v>0</v>
      </c>
      <c r="I196" s="39">
        <v>0</v>
      </c>
      <c r="J196" s="39">
        <v>0</v>
      </c>
      <c r="K196" s="39">
        <v>0</v>
      </c>
      <c r="L196" s="39">
        <v>0</v>
      </c>
    </row>
    <row r="197" spans="1:12" s="47" customFormat="1" ht="17.25">
      <c r="A197" s="46"/>
      <c r="B197" s="42"/>
      <c r="C197" s="42"/>
      <c r="D197" s="42"/>
      <c r="E197" s="6" t="s">
        <v>156</v>
      </c>
      <c r="F197" s="39"/>
      <c r="G197" s="39"/>
      <c r="H197" s="39"/>
      <c r="I197" s="39"/>
      <c r="J197" s="39"/>
      <c r="K197" s="39"/>
      <c r="L197" s="39"/>
    </row>
    <row r="198" spans="1:12" ht="27">
      <c r="A198" s="46">
        <v>2731</v>
      </c>
      <c r="B198" s="42" t="s">
        <v>12</v>
      </c>
      <c r="C198" s="42">
        <v>3</v>
      </c>
      <c r="D198" s="42">
        <v>1</v>
      </c>
      <c r="E198" s="6" t="s">
        <v>307</v>
      </c>
      <c r="F198" s="39">
        <f>SUM(G198:H198)</f>
        <v>0</v>
      </c>
      <c r="G198" s="39"/>
      <c r="H198" s="39"/>
      <c r="I198" s="39">
        <v>0</v>
      </c>
      <c r="J198" s="39">
        <v>0</v>
      </c>
      <c r="K198" s="39">
        <v>0</v>
      </c>
      <c r="L198" s="39">
        <v>0</v>
      </c>
    </row>
    <row r="199" spans="1:12" ht="27">
      <c r="A199" s="46">
        <v>2732</v>
      </c>
      <c r="B199" s="42" t="s">
        <v>12</v>
      </c>
      <c r="C199" s="42">
        <v>3</v>
      </c>
      <c r="D199" s="42">
        <v>2</v>
      </c>
      <c r="E199" s="6" t="s">
        <v>308</v>
      </c>
      <c r="F199" s="39">
        <f>SUM(G199:H199)</f>
        <v>0</v>
      </c>
      <c r="G199" s="39"/>
      <c r="H199" s="39"/>
      <c r="I199" s="39">
        <v>0</v>
      </c>
      <c r="J199" s="39">
        <v>0</v>
      </c>
      <c r="K199" s="39">
        <v>0</v>
      </c>
      <c r="L199" s="39">
        <v>0</v>
      </c>
    </row>
    <row r="200" spans="1:12" ht="27">
      <c r="A200" s="46">
        <v>2733</v>
      </c>
      <c r="B200" s="42" t="s">
        <v>12</v>
      </c>
      <c r="C200" s="42">
        <v>3</v>
      </c>
      <c r="D200" s="42">
        <v>3</v>
      </c>
      <c r="E200" s="6" t="s">
        <v>309</v>
      </c>
      <c r="F200" s="39">
        <f>SUM(G200:H200)</f>
        <v>0</v>
      </c>
      <c r="G200" s="39"/>
      <c r="H200" s="39"/>
      <c r="I200" s="39">
        <v>0</v>
      </c>
      <c r="J200" s="39">
        <v>0</v>
      </c>
      <c r="K200" s="39">
        <v>0</v>
      </c>
      <c r="L200" s="39">
        <v>0</v>
      </c>
    </row>
    <row r="201" spans="1:12" ht="27">
      <c r="A201" s="46">
        <v>2734</v>
      </c>
      <c r="B201" s="42" t="s">
        <v>12</v>
      </c>
      <c r="C201" s="42">
        <v>3</v>
      </c>
      <c r="D201" s="42">
        <v>4</v>
      </c>
      <c r="E201" s="6" t="s">
        <v>310</v>
      </c>
      <c r="F201" s="39">
        <f>SUM(G201:H201)</f>
        <v>0</v>
      </c>
      <c r="G201" s="39"/>
      <c r="H201" s="39"/>
      <c r="I201" s="39">
        <v>0</v>
      </c>
      <c r="J201" s="39">
        <v>0</v>
      </c>
      <c r="K201" s="39">
        <v>0</v>
      </c>
      <c r="L201" s="39">
        <v>0</v>
      </c>
    </row>
    <row r="202" spans="1:12" ht="17.25">
      <c r="A202" s="46">
        <v>2740</v>
      </c>
      <c r="B202" s="42" t="s">
        <v>12</v>
      </c>
      <c r="C202" s="42">
        <v>4</v>
      </c>
      <c r="D202" s="42">
        <v>0</v>
      </c>
      <c r="E202" s="6" t="s">
        <v>311</v>
      </c>
      <c r="F202" s="39">
        <f>SUM(F204)</f>
        <v>0</v>
      </c>
      <c r="G202" s="39">
        <f>SUM(G204)</f>
        <v>0</v>
      </c>
      <c r="H202" s="39">
        <f>SUM(H204)</f>
        <v>0</v>
      </c>
      <c r="I202" s="39">
        <v>0</v>
      </c>
      <c r="J202" s="39">
        <v>0</v>
      </c>
      <c r="K202" s="39">
        <v>0</v>
      </c>
      <c r="L202" s="39">
        <v>0</v>
      </c>
    </row>
    <row r="203" spans="1:12" s="47" customFormat="1" ht="17.25">
      <c r="A203" s="46"/>
      <c r="B203" s="42"/>
      <c r="C203" s="42"/>
      <c r="D203" s="42"/>
      <c r="E203" s="6" t="s">
        <v>156</v>
      </c>
      <c r="F203" s="39"/>
      <c r="G203" s="39"/>
      <c r="H203" s="39"/>
      <c r="I203" s="39"/>
      <c r="J203" s="39"/>
      <c r="K203" s="39"/>
      <c r="L203" s="39"/>
    </row>
    <row r="204" spans="1:12" ht="17.25">
      <c r="A204" s="46">
        <v>2741</v>
      </c>
      <c r="B204" s="42" t="s">
        <v>12</v>
      </c>
      <c r="C204" s="42">
        <v>4</v>
      </c>
      <c r="D204" s="42">
        <v>1</v>
      </c>
      <c r="E204" s="6" t="s">
        <v>311</v>
      </c>
      <c r="F204" s="39">
        <f>SUM(G204:H204)</f>
        <v>0</v>
      </c>
      <c r="G204" s="39"/>
      <c r="H204" s="39"/>
      <c r="I204" s="39">
        <v>0</v>
      </c>
      <c r="J204" s="39">
        <v>0</v>
      </c>
      <c r="K204" s="39">
        <v>0</v>
      </c>
      <c r="L204" s="39">
        <v>0</v>
      </c>
    </row>
    <row r="205" spans="1:12" ht="27">
      <c r="A205" s="46">
        <v>2750</v>
      </c>
      <c r="B205" s="42" t="s">
        <v>12</v>
      </c>
      <c r="C205" s="42">
        <v>5</v>
      </c>
      <c r="D205" s="42">
        <v>0</v>
      </c>
      <c r="E205" s="6" t="s">
        <v>312</v>
      </c>
      <c r="F205" s="39">
        <f>SUM(F207)</f>
        <v>0</v>
      </c>
      <c r="G205" s="39">
        <f>SUM(G207)</f>
        <v>0</v>
      </c>
      <c r="H205" s="39">
        <f>SUM(H207)</f>
        <v>0</v>
      </c>
      <c r="I205" s="39">
        <v>0</v>
      </c>
      <c r="J205" s="39">
        <v>0</v>
      </c>
      <c r="K205" s="39">
        <v>0</v>
      </c>
      <c r="L205" s="39">
        <v>0</v>
      </c>
    </row>
    <row r="206" spans="1:12" s="47" customFormat="1" ht="17.25">
      <c r="A206" s="46"/>
      <c r="B206" s="42"/>
      <c r="C206" s="42"/>
      <c r="D206" s="42"/>
      <c r="E206" s="6" t="s">
        <v>156</v>
      </c>
      <c r="F206" s="39"/>
      <c r="G206" s="39"/>
      <c r="H206" s="39"/>
      <c r="I206" s="39"/>
      <c r="J206" s="39"/>
      <c r="K206" s="39"/>
      <c r="L206" s="39"/>
    </row>
    <row r="207" spans="1:12" ht="27">
      <c r="A207" s="46">
        <v>2751</v>
      </c>
      <c r="B207" s="42" t="s">
        <v>12</v>
      </c>
      <c r="C207" s="42">
        <v>5</v>
      </c>
      <c r="D207" s="42">
        <v>1</v>
      </c>
      <c r="E207" s="6" t="s">
        <v>312</v>
      </c>
      <c r="F207" s="39">
        <f>SUM(G207:H207)</f>
        <v>0</v>
      </c>
      <c r="G207" s="39"/>
      <c r="H207" s="39"/>
      <c r="I207" s="39">
        <v>0</v>
      </c>
      <c r="J207" s="39">
        <v>0</v>
      </c>
      <c r="K207" s="39">
        <v>0</v>
      </c>
      <c r="L207" s="39">
        <v>0</v>
      </c>
    </row>
    <row r="208" spans="1:12" ht="27">
      <c r="A208" s="46">
        <v>2760</v>
      </c>
      <c r="B208" s="42" t="s">
        <v>12</v>
      </c>
      <c r="C208" s="42">
        <v>6</v>
      </c>
      <c r="D208" s="42">
        <v>0</v>
      </c>
      <c r="E208" s="6" t="s">
        <v>313</v>
      </c>
      <c r="F208" s="39">
        <f>SUM(F210:F211)</f>
        <v>0</v>
      </c>
      <c r="G208" s="39">
        <f>SUM(G210:G211)</f>
        <v>0</v>
      </c>
      <c r="H208" s="39">
        <f>SUM(H210:H211)</f>
        <v>0</v>
      </c>
      <c r="I208" s="39">
        <v>0</v>
      </c>
      <c r="J208" s="39">
        <v>0</v>
      </c>
      <c r="K208" s="39">
        <v>0</v>
      </c>
      <c r="L208" s="39">
        <v>0</v>
      </c>
    </row>
    <row r="209" spans="1:12" s="47" customFormat="1" ht="17.25">
      <c r="A209" s="46"/>
      <c r="B209" s="42"/>
      <c r="C209" s="42"/>
      <c r="D209" s="42"/>
      <c r="E209" s="6" t="s">
        <v>156</v>
      </c>
      <c r="F209" s="39"/>
      <c r="G209" s="39"/>
      <c r="H209" s="39"/>
      <c r="I209" s="39"/>
      <c r="J209" s="39"/>
      <c r="K209" s="39"/>
      <c r="L209" s="39"/>
    </row>
    <row r="210" spans="1:12" ht="27">
      <c r="A210" s="46">
        <v>2761</v>
      </c>
      <c r="B210" s="42" t="s">
        <v>12</v>
      </c>
      <c r="C210" s="42">
        <v>6</v>
      </c>
      <c r="D210" s="42">
        <v>1</v>
      </c>
      <c r="E210" s="6" t="s">
        <v>314</v>
      </c>
      <c r="F210" s="39">
        <f>SUM(G210:H210)</f>
        <v>0</v>
      </c>
      <c r="G210" s="39"/>
      <c r="H210" s="39"/>
      <c r="I210" s="39">
        <v>0</v>
      </c>
      <c r="J210" s="39">
        <v>0</v>
      </c>
      <c r="K210" s="39">
        <v>0</v>
      </c>
      <c r="L210" s="39">
        <v>0</v>
      </c>
    </row>
    <row r="211" spans="1:12" ht="27">
      <c r="A211" s="46">
        <v>2762</v>
      </c>
      <c r="B211" s="42" t="s">
        <v>12</v>
      </c>
      <c r="C211" s="42">
        <v>6</v>
      </c>
      <c r="D211" s="42">
        <v>2</v>
      </c>
      <c r="E211" s="6" t="s">
        <v>313</v>
      </c>
      <c r="F211" s="39">
        <f>SUM(G211:H211)</f>
        <v>0</v>
      </c>
      <c r="G211" s="39"/>
      <c r="H211" s="39"/>
      <c r="I211" s="39">
        <v>0</v>
      </c>
      <c r="J211" s="39">
        <v>0</v>
      </c>
      <c r="K211" s="39">
        <v>0</v>
      </c>
      <c r="L211" s="39">
        <v>0</v>
      </c>
    </row>
    <row r="212" spans="1:12" s="44" customFormat="1" ht="40.5">
      <c r="A212" s="46">
        <v>2800</v>
      </c>
      <c r="B212" s="42" t="s">
        <v>13</v>
      </c>
      <c r="C212" s="42">
        <v>0</v>
      </c>
      <c r="D212" s="42">
        <v>0</v>
      </c>
      <c r="E212" s="6" t="s">
        <v>315</v>
      </c>
      <c r="F212" s="39">
        <f>+F214+F217+F226+F231+F236+F239</f>
        <v>1080795.4</v>
      </c>
      <c r="G212" s="39">
        <f aca="true" t="shared" si="13" ref="G212:L212">+G214+G217+G226+G231+G236+G239</f>
        <v>1078145.4</v>
      </c>
      <c r="H212" s="39">
        <f t="shared" si="13"/>
        <v>2650</v>
      </c>
      <c r="I212" s="39">
        <f t="shared" si="13"/>
        <v>274425</v>
      </c>
      <c r="J212" s="39">
        <f t="shared" si="13"/>
        <v>549169.1499999999</v>
      </c>
      <c r="K212" s="39">
        <f t="shared" si="13"/>
        <v>820382.325</v>
      </c>
      <c r="L212" s="39">
        <f t="shared" si="13"/>
        <v>1080795.4</v>
      </c>
    </row>
    <row r="213" spans="1:12" ht="17.25">
      <c r="A213" s="41"/>
      <c r="B213" s="42"/>
      <c r="C213" s="42"/>
      <c r="D213" s="42"/>
      <c r="E213" s="6" t="s">
        <v>154</v>
      </c>
      <c r="F213" s="39"/>
      <c r="G213" s="39"/>
      <c r="H213" s="39"/>
      <c r="I213" s="39"/>
      <c r="J213" s="39"/>
      <c r="K213" s="39"/>
      <c r="L213" s="39"/>
    </row>
    <row r="214" spans="1:12" ht="17.25">
      <c r="A214" s="46">
        <v>2810</v>
      </c>
      <c r="B214" s="42" t="s">
        <v>13</v>
      </c>
      <c r="C214" s="42">
        <v>1</v>
      </c>
      <c r="D214" s="42">
        <v>0</v>
      </c>
      <c r="E214" s="6" t="s">
        <v>316</v>
      </c>
      <c r="F214" s="39">
        <f>+F216</f>
        <v>484056.8</v>
      </c>
      <c r="G214" s="39">
        <f aca="true" t="shared" si="14" ref="G214:L214">+G216</f>
        <v>484056.8</v>
      </c>
      <c r="H214" s="39"/>
      <c r="I214" s="39">
        <f t="shared" si="14"/>
        <v>114880.7</v>
      </c>
      <c r="J214" s="39">
        <f t="shared" si="14"/>
        <v>243880.3</v>
      </c>
      <c r="K214" s="39">
        <f t="shared" si="14"/>
        <v>366468.5</v>
      </c>
      <c r="L214" s="39">
        <f t="shared" si="14"/>
        <v>484056.8</v>
      </c>
    </row>
    <row r="215" spans="1:12" s="47" customFormat="1" ht="17.25">
      <c r="A215" s="46"/>
      <c r="B215" s="42"/>
      <c r="C215" s="42"/>
      <c r="D215" s="42"/>
      <c r="E215" s="6" t="s">
        <v>156</v>
      </c>
      <c r="F215" s="39"/>
      <c r="G215" s="39"/>
      <c r="H215" s="39"/>
      <c r="I215" s="39"/>
      <c r="J215" s="39"/>
      <c r="K215" s="39"/>
      <c r="L215" s="39"/>
    </row>
    <row r="216" spans="1:12" ht="17.25">
      <c r="A216" s="46">
        <v>2811</v>
      </c>
      <c r="B216" s="42" t="s">
        <v>13</v>
      </c>
      <c r="C216" s="42">
        <v>1</v>
      </c>
      <c r="D216" s="42">
        <v>1</v>
      </c>
      <c r="E216" s="6" t="s">
        <v>316</v>
      </c>
      <c r="F216" s="39">
        <f>+'6.Gorcarakan ev tntesagitakan'!G528</f>
        <v>484056.8</v>
      </c>
      <c r="G216" s="39">
        <f>+'6.Gorcarakan ev tntesagitakan'!H528</f>
        <v>484056.8</v>
      </c>
      <c r="H216" s="39"/>
      <c r="I216" s="39">
        <f>+'6.Gorcarakan ev tntesagitakan'!J528</f>
        <v>114880.7</v>
      </c>
      <c r="J216" s="39">
        <f>+'6.Gorcarakan ev tntesagitakan'!K528</f>
        <v>243880.3</v>
      </c>
      <c r="K216" s="39">
        <f>+'6.Gorcarakan ev tntesagitakan'!L528</f>
        <v>366468.5</v>
      </c>
      <c r="L216" s="39">
        <f>+'6.Gorcarakan ev tntesagitakan'!M528</f>
        <v>484056.8</v>
      </c>
    </row>
    <row r="217" spans="1:12" ht="17.25">
      <c r="A217" s="46">
        <v>2820</v>
      </c>
      <c r="B217" s="42" t="s">
        <v>13</v>
      </c>
      <c r="C217" s="42">
        <v>2</v>
      </c>
      <c r="D217" s="42">
        <v>0</v>
      </c>
      <c r="E217" s="6" t="s">
        <v>317</v>
      </c>
      <c r="F217" s="39">
        <f>+'6.Gorcarakan ev tntesagitakan'!G540</f>
        <v>548968.6</v>
      </c>
      <c r="G217" s="39">
        <f>+'6.Gorcarakan ev tntesagitakan'!H540</f>
        <v>546318.6</v>
      </c>
      <c r="H217" s="39">
        <f>+'6.Gorcarakan ev tntesagitakan'!I540</f>
        <v>2650</v>
      </c>
      <c r="I217" s="39">
        <f>+'6.Gorcarakan ev tntesagitakan'!J540</f>
        <v>147629.3</v>
      </c>
      <c r="J217" s="39">
        <f>+'6.Gorcarakan ev tntesagitakan'!K540</f>
        <v>281409.15</v>
      </c>
      <c r="K217" s="39">
        <f>+'6.Gorcarakan ev tntesagitakan'!L540</f>
        <v>415188.825</v>
      </c>
      <c r="L217" s="39">
        <f>+'6.Gorcarakan ev tntesagitakan'!M540</f>
        <v>548968.6</v>
      </c>
    </row>
    <row r="218" spans="1:12" s="47" customFormat="1" ht="17.25">
      <c r="A218" s="46"/>
      <c r="B218" s="42"/>
      <c r="C218" s="42"/>
      <c r="D218" s="42"/>
      <c r="E218" s="6" t="s">
        <v>156</v>
      </c>
      <c r="F218" s="39"/>
      <c r="G218" s="39"/>
      <c r="H218" s="39"/>
      <c r="I218" s="39"/>
      <c r="J218" s="39"/>
      <c r="K218" s="39"/>
      <c r="L218" s="39"/>
    </row>
    <row r="219" spans="1:12" ht="17.25">
      <c r="A219" s="46">
        <v>2821</v>
      </c>
      <c r="B219" s="42" t="s">
        <v>13</v>
      </c>
      <c r="C219" s="42">
        <v>2</v>
      </c>
      <c r="D219" s="42">
        <v>1</v>
      </c>
      <c r="E219" s="6" t="s">
        <v>318</v>
      </c>
      <c r="F219" s="39">
        <f>+'6.Gorcarakan ev tntesagitakan'!G542</f>
        <v>44372.5</v>
      </c>
      <c r="G219" s="39">
        <f>+'6.Gorcarakan ev tntesagitakan'!H542</f>
        <v>44372.5</v>
      </c>
      <c r="H219" s="39"/>
      <c r="I219" s="39">
        <f>+'6.Gorcarakan ev tntesagitakan'!J542</f>
        <v>11093.125</v>
      </c>
      <c r="J219" s="39">
        <f>+'6.Gorcarakan ev tntesagitakan'!K542</f>
        <v>22186.3</v>
      </c>
      <c r="K219" s="39">
        <f>+'6.Gorcarakan ev tntesagitakan'!L542</f>
        <v>33279.4</v>
      </c>
      <c r="L219" s="39">
        <f>+'6.Gorcarakan ev tntesagitakan'!M542</f>
        <v>44372.5</v>
      </c>
    </row>
    <row r="220" spans="1:12" ht="17.25">
      <c r="A220" s="46">
        <v>2822</v>
      </c>
      <c r="B220" s="42" t="s">
        <v>13</v>
      </c>
      <c r="C220" s="42">
        <v>2</v>
      </c>
      <c r="D220" s="42">
        <v>2</v>
      </c>
      <c r="E220" s="6" t="s">
        <v>319</v>
      </c>
      <c r="F220" s="39">
        <f>+'6.Gorcarakan ev tntesagitakan'!G548</f>
        <v>79286.3</v>
      </c>
      <c r="G220" s="39">
        <f>+'6.Gorcarakan ev tntesagitakan'!H548</f>
        <v>79286.3</v>
      </c>
      <c r="H220" s="39"/>
      <c r="I220" s="39">
        <f>+'6.Gorcarakan ev tntesagitakan'!J548</f>
        <v>28446.575</v>
      </c>
      <c r="J220" s="39">
        <f>+'6.Gorcarakan ev tntesagitakan'!K548</f>
        <v>45393.15</v>
      </c>
      <c r="K220" s="39">
        <f>+'6.Gorcarakan ev tntesagitakan'!L548</f>
        <v>62339.725000000006</v>
      </c>
      <c r="L220" s="39">
        <f>+'6.Gorcarakan ev tntesagitakan'!M548</f>
        <v>79286.3</v>
      </c>
    </row>
    <row r="221" spans="1:12" ht="17.25">
      <c r="A221" s="46">
        <v>2823</v>
      </c>
      <c r="B221" s="42" t="s">
        <v>13</v>
      </c>
      <c r="C221" s="42">
        <v>2</v>
      </c>
      <c r="D221" s="42">
        <v>3</v>
      </c>
      <c r="E221" s="6" t="s">
        <v>320</v>
      </c>
      <c r="F221" s="39">
        <f>+'6.Gorcarakan ev tntesagitakan'!G554</f>
        <v>417359.8</v>
      </c>
      <c r="G221" s="39">
        <f>+'6.Gorcarakan ev tntesagitakan'!H554</f>
        <v>417359.8</v>
      </c>
      <c r="H221" s="39"/>
      <c r="I221" s="39">
        <f>+'6.Gorcarakan ev tntesagitakan'!J554</f>
        <v>106102.1</v>
      </c>
      <c r="J221" s="39">
        <f>+'6.Gorcarakan ev tntesagitakan'!K554</f>
        <v>209854.7</v>
      </c>
      <c r="K221" s="39">
        <f>+'6.Gorcarakan ev tntesagitakan'!L554</f>
        <v>313607.2</v>
      </c>
      <c r="L221" s="39">
        <f>+'6.Gorcarakan ev tntesagitakan'!M554</f>
        <v>417359.8</v>
      </c>
    </row>
    <row r="222" spans="1:12" ht="17.25">
      <c r="A222" s="46">
        <v>2824</v>
      </c>
      <c r="B222" s="42" t="s">
        <v>13</v>
      </c>
      <c r="C222" s="42">
        <v>2</v>
      </c>
      <c r="D222" s="42">
        <v>4</v>
      </c>
      <c r="E222" s="6" t="s">
        <v>321</v>
      </c>
      <c r="F222" s="39">
        <f>SUM(G222:H222)</f>
        <v>0</v>
      </c>
      <c r="G222" s="39"/>
      <c r="H222" s="39"/>
      <c r="I222" s="39">
        <v>0</v>
      </c>
      <c r="J222" s="39">
        <v>0</v>
      </c>
      <c r="K222" s="39">
        <v>0</v>
      </c>
      <c r="L222" s="39">
        <v>0</v>
      </c>
    </row>
    <row r="223" spans="1:12" ht="17.25">
      <c r="A223" s="46">
        <v>2825</v>
      </c>
      <c r="B223" s="42" t="s">
        <v>13</v>
      </c>
      <c r="C223" s="42">
        <v>2</v>
      </c>
      <c r="D223" s="42">
        <v>5</v>
      </c>
      <c r="E223" s="6" t="s">
        <v>322</v>
      </c>
      <c r="F223" s="39">
        <f>SUM(G223:H223)</f>
        <v>0</v>
      </c>
      <c r="G223" s="39"/>
      <c r="H223" s="39"/>
      <c r="I223" s="39">
        <v>0</v>
      </c>
      <c r="J223" s="39">
        <v>0</v>
      </c>
      <c r="K223" s="39">
        <v>0</v>
      </c>
      <c r="L223" s="39">
        <v>0</v>
      </c>
    </row>
    <row r="224" spans="1:12" ht="17.25">
      <c r="A224" s="46">
        <v>2826</v>
      </c>
      <c r="B224" s="42" t="s">
        <v>13</v>
      </c>
      <c r="C224" s="42">
        <v>2</v>
      </c>
      <c r="D224" s="42">
        <v>6</v>
      </c>
      <c r="E224" s="6" t="s">
        <v>323</v>
      </c>
      <c r="F224" s="39">
        <f>SUM(G224:H224)</f>
        <v>0</v>
      </c>
      <c r="G224" s="39"/>
      <c r="H224" s="39"/>
      <c r="I224" s="39">
        <v>0</v>
      </c>
      <c r="J224" s="39">
        <v>0</v>
      </c>
      <c r="K224" s="39">
        <v>0</v>
      </c>
      <c r="L224" s="39">
        <v>0</v>
      </c>
    </row>
    <row r="225" spans="1:12" ht="27">
      <c r="A225" s="46">
        <v>2827</v>
      </c>
      <c r="B225" s="42" t="s">
        <v>13</v>
      </c>
      <c r="C225" s="42">
        <v>2</v>
      </c>
      <c r="D225" s="42">
        <v>7</v>
      </c>
      <c r="E225" s="6" t="s">
        <v>324</v>
      </c>
      <c r="F225" s="39">
        <f>+'6.Gorcarakan ev tntesagitakan'!G573</f>
        <v>7950</v>
      </c>
      <c r="G225" s="39">
        <f>+'6.Gorcarakan ev tntesagitakan'!H573</f>
        <v>5300</v>
      </c>
      <c r="H225" s="39">
        <f>+'6.Gorcarakan ev tntesagitakan'!I573</f>
        <v>2650</v>
      </c>
      <c r="I225" s="39">
        <f>+'6.Gorcarakan ev tntesagitakan'!J573</f>
        <v>1987.5</v>
      </c>
      <c r="J225" s="39">
        <f>+'6.Gorcarakan ev tntesagitakan'!K573</f>
        <v>3975</v>
      </c>
      <c r="K225" s="39">
        <f>+'6.Gorcarakan ev tntesagitakan'!L573</f>
        <v>5962.5</v>
      </c>
      <c r="L225" s="39">
        <f>+'6.Gorcarakan ev tntesagitakan'!M573</f>
        <v>7950</v>
      </c>
    </row>
    <row r="226" spans="1:12" ht="40.5">
      <c r="A226" s="46">
        <v>2830</v>
      </c>
      <c r="B226" s="42" t="s">
        <v>13</v>
      </c>
      <c r="C226" s="42">
        <v>3</v>
      </c>
      <c r="D226" s="42">
        <v>0</v>
      </c>
      <c r="E226" s="6" t="s">
        <v>325</v>
      </c>
      <c r="F226" s="39">
        <f>SUM(F228:F230)</f>
        <v>0</v>
      </c>
      <c r="G226" s="39">
        <f>SUM(G228:G230)</f>
        <v>0</v>
      </c>
      <c r="H226" s="39">
        <f>SUM(H228:H230)</f>
        <v>0</v>
      </c>
      <c r="I226" s="39">
        <v>0</v>
      </c>
      <c r="J226" s="39">
        <v>0</v>
      </c>
      <c r="K226" s="39">
        <v>0</v>
      </c>
      <c r="L226" s="39">
        <v>0</v>
      </c>
    </row>
    <row r="227" spans="1:12" s="47" customFormat="1" ht="17.25">
      <c r="A227" s="46"/>
      <c r="B227" s="42"/>
      <c r="C227" s="42"/>
      <c r="D227" s="42"/>
      <c r="E227" s="6" t="s">
        <v>156</v>
      </c>
      <c r="F227" s="39"/>
      <c r="G227" s="39"/>
      <c r="H227" s="39"/>
      <c r="I227" s="39"/>
      <c r="J227" s="39"/>
      <c r="K227" s="39"/>
      <c r="L227" s="39"/>
    </row>
    <row r="228" spans="1:12" ht="17.25">
      <c r="A228" s="46">
        <v>2831</v>
      </c>
      <c r="B228" s="42" t="s">
        <v>13</v>
      </c>
      <c r="C228" s="42">
        <v>3</v>
      </c>
      <c r="D228" s="42">
        <v>1</v>
      </c>
      <c r="E228" s="6" t="s">
        <v>326</v>
      </c>
      <c r="F228" s="39">
        <f>SUM(G228:H228)</f>
        <v>0</v>
      </c>
      <c r="G228" s="39"/>
      <c r="H228" s="39"/>
      <c r="I228" s="39">
        <v>0</v>
      </c>
      <c r="J228" s="39">
        <v>0</v>
      </c>
      <c r="K228" s="39">
        <v>0</v>
      </c>
      <c r="L228" s="39">
        <v>0</v>
      </c>
    </row>
    <row r="229" spans="1:12" ht="17.25">
      <c r="A229" s="46">
        <v>2832</v>
      </c>
      <c r="B229" s="42" t="s">
        <v>13</v>
      </c>
      <c r="C229" s="42">
        <v>3</v>
      </c>
      <c r="D229" s="42">
        <v>2</v>
      </c>
      <c r="E229" s="6" t="s">
        <v>327</v>
      </c>
      <c r="F229" s="39">
        <f>SUM(G229:H229)</f>
        <v>0</v>
      </c>
      <c r="G229" s="39"/>
      <c r="H229" s="39"/>
      <c r="I229" s="39">
        <v>0</v>
      </c>
      <c r="J229" s="39">
        <v>0</v>
      </c>
      <c r="K229" s="39">
        <v>0</v>
      </c>
      <c r="L229" s="39">
        <v>0</v>
      </c>
    </row>
    <row r="230" spans="1:12" ht="17.25">
      <c r="A230" s="46">
        <v>2833</v>
      </c>
      <c r="B230" s="42" t="s">
        <v>13</v>
      </c>
      <c r="C230" s="42">
        <v>3</v>
      </c>
      <c r="D230" s="42">
        <v>3</v>
      </c>
      <c r="E230" s="6" t="s">
        <v>328</v>
      </c>
      <c r="F230" s="39">
        <f>SUM(G230:H230)</f>
        <v>0</v>
      </c>
      <c r="G230" s="39"/>
      <c r="H230" s="39"/>
      <c r="I230" s="39">
        <v>0</v>
      </c>
      <c r="J230" s="39">
        <v>0</v>
      </c>
      <c r="K230" s="39">
        <v>0</v>
      </c>
      <c r="L230" s="39">
        <v>0</v>
      </c>
    </row>
    <row r="231" spans="1:12" ht="27">
      <c r="A231" s="46">
        <v>2840</v>
      </c>
      <c r="B231" s="42" t="s">
        <v>13</v>
      </c>
      <c r="C231" s="42">
        <v>4</v>
      </c>
      <c r="D231" s="42">
        <v>0</v>
      </c>
      <c r="E231" s="6" t="s">
        <v>329</v>
      </c>
      <c r="F231" s="39">
        <f>+F234</f>
        <v>21220</v>
      </c>
      <c r="G231" s="39">
        <f aca="true" t="shared" si="15" ref="G231:L231">+G234</f>
        <v>21220</v>
      </c>
      <c r="H231" s="39">
        <f t="shared" si="15"/>
        <v>0</v>
      </c>
      <c r="I231" s="39">
        <f t="shared" si="15"/>
        <v>4625</v>
      </c>
      <c r="J231" s="39">
        <f t="shared" si="15"/>
        <v>14000</v>
      </c>
      <c r="K231" s="39">
        <f t="shared" si="15"/>
        <v>18595</v>
      </c>
      <c r="L231" s="39">
        <f t="shared" si="15"/>
        <v>21220</v>
      </c>
    </row>
    <row r="232" spans="1:12" s="47" customFormat="1" ht="17.25">
      <c r="A232" s="46"/>
      <c r="B232" s="42"/>
      <c r="C232" s="42"/>
      <c r="D232" s="42"/>
      <c r="E232" s="6" t="s">
        <v>156</v>
      </c>
      <c r="F232" s="39"/>
      <c r="G232" s="39"/>
      <c r="H232" s="39"/>
      <c r="I232" s="39"/>
      <c r="J232" s="39"/>
      <c r="K232" s="39"/>
      <c r="L232" s="39"/>
    </row>
    <row r="233" spans="1:12" ht="17.25">
      <c r="A233" s="46">
        <v>2841</v>
      </c>
      <c r="B233" s="42" t="s">
        <v>13</v>
      </c>
      <c r="C233" s="42">
        <v>4</v>
      </c>
      <c r="D233" s="42">
        <v>1</v>
      </c>
      <c r="E233" s="6" t="s">
        <v>330</v>
      </c>
      <c r="F233" s="39">
        <f>SUM(G233:H233)</f>
        <v>0</v>
      </c>
      <c r="G233" s="39"/>
      <c r="H233" s="39"/>
      <c r="I233" s="39">
        <v>0</v>
      </c>
      <c r="J233" s="39">
        <v>0</v>
      </c>
      <c r="K233" s="39">
        <v>0</v>
      </c>
      <c r="L233" s="39">
        <v>0</v>
      </c>
    </row>
    <row r="234" spans="1:12" ht="40.5">
      <c r="A234" s="46">
        <v>2842</v>
      </c>
      <c r="B234" s="42" t="s">
        <v>13</v>
      </c>
      <c r="C234" s="42">
        <v>4</v>
      </c>
      <c r="D234" s="42">
        <v>2</v>
      </c>
      <c r="E234" s="6" t="s">
        <v>331</v>
      </c>
      <c r="F234" s="39">
        <f>+'6.Gorcarakan ev tntesagitakan'!G601</f>
        <v>21220</v>
      </c>
      <c r="G234" s="39">
        <f>+'6.Gorcarakan ev tntesagitakan'!H601</f>
        <v>21220</v>
      </c>
      <c r="H234" s="39"/>
      <c r="I234" s="39">
        <f>+'6.Gorcarakan ev tntesagitakan'!J601</f>
        <v>4625</v>
      </c>
      <c r="J234" s="39">
        <f>+'6.Gorcarakan ev tntesagitakan'!K601</f>
        <v>14000</v>
      </c>
      <c r="K234" s="39">
        <f>+'6.Gorcarakan ev tntesagitakan'!L601</f>
        <v>18595</v>
      </c>
      <c r="L234" s="39">
        <f>+'6.Gorcarakan ev tntesagitakan'!M601</f>
        <v>21220</v>
      </c>
    </row>
    <row r="235" spans="1:12" ht="27">
      <c r="A235" s="46">
        <v>2843</v>
      </c>
      <c r="B235" s="42" t="s">
        <v>13</v>
      </c>
      <c r="C235" s="42">
        <v>4</v>
      </c>
      <c r="D235" s="42">
        <v>3</v>
      </c>
      <c r="E235" s="6" t="s">
        <v>329</v>
      </c>
      <c r="F235" s="39">
        <f>SUM(G235:H235)</f>
        <v>0</v>
      </c>
      <c r="G235" s="39"/>
      <c r="H235" s="39"/>
      <c r="I235" s="39">
        <v>0</v>
      </c>
      <c r="J235" s="39">
        <v>0</v>
      </c>
      <c r="K235" s="39">
        <v>0</v>
      </c>
      <c r="L235" s="39">
        <v>0</v>
      </c>
    </row>
    <row r="236" spans="1:12" ht="40.5">
      <c r="A236" s="46">
        <v>2850</v>
      </c>
      <c r="B236" s="42" t="s">
        <v>13</v>
      </c>
      <c r="C236" s="42">
        <v>5</v>
      </c>
      <c r="D236" s="42">
        <v>0</v>
      </c>
      <c r="E236" s="7" t="s">
        <v>332</v>
      </c>
      <c r="F236" s="39">
        <f>SUM(F238)</f>
        <v>0</v>
      </c>
      <c r="G236" s="39">
        <f>SUM(G238)</f>
        <v>0</v>
      </c>
      <c r="H236" s="39">
        <f>SUM(H238)</f>
        <v>0</v>
      </c>
      <c r="I236" s="39">
        <v>0</v>
      </c>
      <c r="J236" s="39">
        <v>0</v>
      </c>
      <c r="K236" s="39">
        <v>0</v>
      </c>
      <c r="L236" s="39">
        <v>0</v>
      </c>
    </row>
    <row r="237" spans="1:12" s="47" customFormat="1" ht="17.25">
      <c r="A237" s="46"/>
      <c r="B237" s="42"/>
      <c r="C237" s="42"/>
      <c r="D237" s="42"/>
      <c r="E237" s="6" t="s">
        <v>156</v>
      </c>
      <c r="F237" s="39"/>
      <c r="G237" s="39"/>
      <c r="H237" s="39"/>
      <c r="I237" s="39"/>
      <c r="J237" s="39"/>
      <c r="K237" s="39"/>
      <c r="L237" s="39"/>
    </row>
    <row r="238" spans="1:12" ht="40.5">
      <c r="A238" s="46">
        <v>2851</v>
      </c>
      <c r="B238" s="42" t="s">
        <v>13</v>
      </c>
      <c r="C238" s="42">
        <v>5</v>
      </c>
      <c r="D238" s="42">
        <v>1</v>
      </c>
      <c r="E238" s="7" t="s">
        <v>332</v>
      </c>
      <c r="F238" s="39">
        <f>SUM(G238:H238)</f>
        <v>0</v>
      </c>
      <c r="G238" s="39"/>
      <c r="H238" s="39"/>
      <c r="I238" s="39">
        <v>0</v>
      </c>
      <c r="J238" s="39">
        <v>0</v>
      </c>
      <c r="K238" s="39">
        <v>0</v>
      </c>
      <c r="L238" s="39">
        <v>0</v>
      </c>
    </row>
    <row r="239" spans="1:12" ht="27">
      <c r="A239" s="46">
        <v>2860</v>
      </c>
      <c r="B239" s="42" t="s">
        <v>13</v>
      </c>
      <c r="C239" s="42">
        <v>6</v>
      </c>
      <c r="D239" s="42">
        <v>0</v>
      </c>
      <c r="E239" s="7" t="s">
        <v>333</v>
      </c>
      <c r="F239" s="39">
        <f>+F241</f>
        <v>26550</v>
      </c>
      <c r="G239" s="39">
        <f aca="true" t="shared" si="16" ref="G239:L239">+G241</f>
        <v>26550</v>
      </c>
      <c r="H239" s="39">
        <f t="shared" si="16"/>
        <v>0</v>
      </c>
      <c r="I239" s="39">
        <f t="shared" si="16"/>
        <v>7290</v>
      </c>
      <c r="J239" s="39">
        <f t="shared" si="16"/>
        <v>9879.7</v>
      </c>
      <c r="K239" s="39">
        <f t="shared" si="16"/>
        <v>20130</v>
      </c>
      <c r="L239" s="39">
        <f t="shared" si="16"/>
        <v>26550</v>
      </c>
    </row>
    <row r="240" spans="1:12" s="47" customFormat="1" ht="17.25">
      <c r="A240" s="46"/>
      <c r="B240" s="42"/>
      <c r="C240" s="42"/>
      <c r="D240" s="42"/>
      <c r="E240" s="6" t="s">
        <v>156</v>
      </c>
      <c r="F240" s="39"/>
      <c r="G240" s="39"/>
      <c r="H240" s="39"/>
      <c r="I240" s="39"/>
      <c r="J240" s="39"/>
      <c r="K240" s="39"/>
      <c r="L240" s="39"/>
    </row>
    <row r="241" spans="1:12" ht="27">
      <c r="A241" s="46">
        <v>2861</v>
      </c>
      <c r="B241" s="42" t="s">
        <v>13</v>
      </c>
      <c r="C241" s="42">
        <v>6</v>
      </c>
      <c r="D241" s="42">
        <v>1</v>
      </c>
      <c r="E241" s="7" t="s">
        <v>333</v>
      </c>
      <c r="F241" s="39">
        <f>+'6.Gorcarakan ev tntesagitakan'!G618</f>
        <v>26550</v>
      </c>
      <c r="G241" s="39">
        <f>+'6.Gorcarakan ev tntesagitakan'!H618</f>
        <v>26550</v>
      </c>
      <c r="H241" s="39"/>
      <c r="I241" s="39">
        <f>+'6.Gorcarakan ev tntesagitakan'!J618</f>
        <v>7290</v>
      </c>
      <c r="J241" s="39">
        <f>+'6.Gorcarakan ev tntesagitakan'!K618</f>
        <v>9879.7</v>
      </c>
      <c r="K241" s="39">
        <f>+'6.Gorcarakan ev tntesagitakan'!L618</f>
        <v>20130</v>
      </c>
      <c r="L241" s="39">
        <f>+'6.Gorcarakan ev tntesagitakan'!M618</f>
        <v>26550</v>
      </c>
    </row>
    <row r="242" spans="1:12" s="44" customFormat="1" ht="40.5">
      <c r="A242" s="46">
        <v>2900</v>
      </c>
      <c r="B242" s="42" t="s">
        <v>14</v>
      </c>
      <c r="C242" s="42">
        <v>0</v>
      </c>
      <c r="D242" s="42">
        <v>0</v>
      </c>
      <c r="E242" s="6" t="s">
        <v>334</v>
      </c>
      <c r="F242" s="39">
        <f>+F244+F248+F252+F256+F260+F264+F267+F270</f>
        <v>698818.5</v>
      </c>
      <c r="G242" s="39">
        <f aca="true" t="shared" si="17" ref="G242:L242">+G244+G248+G252+G256+G260+G264+G267+G270</f>
        <v>698818.5</v>
      </c>
      <c r="H242" s="39">
        <f t="shared" si="17"/>
        <v>0</v>
      </c>
      <c r="I242" s="39">
        <f t="shared" si="17"/>
        <v>135249</v>
      </c>
      <c r="J242" s="39">
        <f t="shared" si="17"/>
        <v>318529.9</v>
      </c>
      <c r="K242" s="39">
        <f t="shared" si="17"/>
        <v>496274.9</v>
      </c>
      <c r="L242" s="39">
        <f t="shared" si="17"/>
        <v>698818.5</v>
      </c>
    </row>
    <row r="243" spans="1:12" ht="17.25">
      <c r="A243" s="41"/>
      <c r="B243" s="42"/>
      <c r="C243" s="42"/>
      <c r="D243" s="42"/>
      <c r="E243" s="6" t="s">
        <v>154</v>
      </c>
      <c r="F243" s="39"/>
      <c r="G243" s="39"/>
      <c r="H243" s="39"/>
      <c r="I243" s="39">
        <v>0</v>
      </c>
      <c r="J243" s="39">
        <v>0</v>
      </c>
      <c r="K243" s="39">
        <v>0</v>
      </c>
      <c r="L243" s="39">
        <v>0</v>
      </c>
    </row>
    <row r="244" spans="1:12" ht="27">
      <c r="A244" s="46">
        <v>2910</v>
      </c>
      <c r="B244" s="42" t="s">
        <v>14</v>
      </c>
      <c r="C244" s="42">
        <v>1</v>
      </c>
      <c r="D244" s="42">
        <v>0</v>
      </c>
      <c r="E244" s="6" t="s">
        <v>335</v>
      </c>
      <c r="F244" s="39">
        <f>+F246</f>
        <v>640411.7</v>
      </c>
      <c r="G244" s="39">
        <f aca="true" t="shared" si="18" ref="G244:L244">+G246</f>
        <v>640411.7</v>
      </c>
      <c r="H244" s="39">
        <f t="shared" si="18"/>
        <v>0</v>
      </c>
      <c r="I244" s="39">
        <f t="shared" si="18"/>
        <v>125975</v>
      </c>
      <c r="J244" s="39">
        <f t="shared" si="18"/>
        <v>298471</v>
      </c>
      <c r="K244" s="39">
        <f t="shared" si="18"/>
        <v>466942</v>
      </c>
      <c r="L244" s="39">
        <f t="shared" si="18"/>
        <v>640411.7</v>
      </c>
    </row>
    <row r="245" spans="1:12" s="47" customFormat="1" ht="17.25">
      <c r="A245" s="46"/>
      <c r="B245" s="42"/>
      <c r="C245" s="42"/>
      <c r="D245" s="42"/>
      <c r="E245" s="6" t="s">
        <v>156</v>
      </c>
      <c r="F245" s="39"/>
      <c r="G245" s="39"/>
      <c r="H245" s="39"/>
      <c r="I245" s="39"/>
      <c r="J245" s="39"/>
      <c r="K245" s="39"/>
      <c r="L245" s="39"/>
    </row>
    <row r="246" spans="1:12" ht="17.25">
      <c r="A246" s="46">
        <v>2911</v>
      </c>
      <c r="B246" s="42" t="s">
        <v>14</v>
      </c>
      <c r="C246" s="42">
        <v>1</v>
      </c>
      <c r="D246" s="42">
        <v>1</v>
      </c>
      <c r="E246" s="6" t="s">
        <v>336</v>
      </c>
      <c r="F246" s="39">
        <f>+'6.Gorcarakan ev tntesagitakan'!G630</f>
        <v>640411.7</v>
      </c>
      <c r="G246" s="39">
        <f>+'6.Gorcarakan ev tntesagitakan'!H630</f>
        <v>640411.7</v>
      </c>
      <c r="H246" s="39">
        <f>+'6.Gorcarakan ev tntesagitakan'!I630</f>
        <v>0</v>
      </c>
      <c r="I246" s="39">
        <f>+'6.Gorcarakan ev tntesagitakan'!J630</f>
        <v>125975</v>
      </c>
      <c r="J246" s="39">
        <f>+'6.Gorcarakan ev tntesagitakan'!K630</f>
        <v>298471</v>
      </c>
      <c r="K246" s="39">
        <f>+'6.Gorcarakan ev tntesagitakan'!L630</f>
        <v>466942</v>
      </c>
      <c r="L246" s="39">
        <f>+'6.Gorcarakan ev tntesagitakan'!M630</f>
        <v>640411.7</v>
      </c>
    </row>
    <row r="247" spans="1:12" ht="17.25">
      <c r="A247" s="46">
        <v>2912</v>
      </c>
      <c r="B247" s="42" t="s">
        <v>14</v>
      </c>
      <c r="C247" s="42">
        <v>1</v>
      </c>
      <c r="D247" s="42">
        <v>2</v>
      </c>
      <c r="E247" s="6" t="s">
        <v>337</v>
      </c>
      <c r="F247" s="39">
        <f>SUM(G247:H247)</f>
        <v>0</v>
      </c>
      <c r="G247" s="39"/>
      <c r="H247" s="39"/>
      <c r="I247" s="39">
        <v>0</v>
      </c>
      <c r="J247" s="39">
        <v>0</v>
      </c>
      <c r="K247" s="39">
        <v>0</v>
      </c>
      <c r="L247" s="39">
        <v>0</v>
      </c>
    </row>
    <row r="248" spans="1:12" ht="17.25">
      <c r="A248" s="46">
        <v>2920</v>
      </c>
      <c r="B248" s="42" t="s">
        <v>14</v>
      </c>
      <c r="C248" s="42">
        <v>2</v>
      </c>
      <c r="D248" s="42">
        <v>0</v>
      </c>
      <c r="E248" s="6" t="s">
        <v>338</v>
      </c>
      <c r="F248" s="39">
        <f>SUM(F250:F251)</f>
        <v>0</v>
      </c>
      <c r="G248" s="39">
        <f>SUM(G250:G251)</f>
        <v>0</v>
      </c>
      <c r="H248" s="39">
        <f>SUM(H250:H251)</f>
        <v>0</v>
      </c>
      <c r="I248" s="39">
        <v>0</v>
      </c>
      <c r="J248" s="39">
        <v>0</v>
      </c>
      <c r="K248" s="39">
        <v>0</v>
      </c>
      <c r="L248" s="39">
        <v>0</v>
      </c>
    </row>
    <row r="249" spans="1:12" s="47" customFormat="1" ht="17.25">
      <c r="A249" s="46"/>
      <c r="B249" s="42"/>
      <c r="C249" s="42"/>
      <c r="D249" s="42"/>
      <c r="E249" s="6" t="s">
        <v>156</v>
      </c>
      <c r="F249" s="39"/>
      <c r="G249" s="39"/>
      <c r="H249" s="39"/>
      <c r="I249" s="39"/>
      <c r="J249" s="39"/>
      <c r="K249" s="39"/>
      <c r="L249" s="39"/>
    </row>
    <row r="250" spans="1:12" ht="17.25">
      <c r="A250" s="46">
        <v>2921</v>
      </c>
      <c r="B250" s="42" t="s">
        <v>14</v>
      </c>
      <c r="C250" s="42">
        <v>2</v>
      </c>
      <c r="D250" s="42">
        <v>1</v>
      </c>
      <c r="E250" s="6" t="s">
        <v>339</v>
      </c>
      <c r="F250" s="39">
        <f>SUM(G250:H250)</f>
        <v>0</v>
      </c>
      <c r="G250" s="39"/>
      <c r="H250" s="39"/>
      <c r="I250" s="39">
        <v>0</v>
      </c>
      <c r="J250" s="39">
        <v>0</v>
      </c>
      <c r="K250" s="39">
        <v>0</v>
      </c>
      <c r="L250" s="39">
        <v>0</v>
      </c>
    </row>
    <row r="251" spans="1:12" ht="17.25">
      <c r="A251" s="46">
        <v>2922</v>
      </c>
      <c r="B251" s="42" t="s">
        <v>14</v>
      </c>
      <c r="C251" s="42">
        <v>2</v>
      </c>
      <c r="D251" s="42">
        <v>2</v>
      </c>
      <c r="E251" s="6" t="s">
        <v>340</v>
      </c>
      <c r="F251" s="39">
        <f>SUM(G251:H251)</f>
        <v>0</v>
      </c>
      <c r="G251" s="39"/>
      <c r="H251" s="39"/>
      <c r="I251" s="39">
        <v>0</v>
      </c>
      <c r="J251" s="39">
        <v>0</v>
      </c>
      <c r="K251" s="39">
        <v>0</v>
      </c>
      <c r="L251" s="39">
        <v>0</v>
      </c>
    </row>
    <row r="252" spans="1:12" ht="40.5">
      <c r="A252" s="46">
        <v>2930</v>
      </c>
      <c r="B252" s="42" t="s">
        <v>14</v>
      </c>
      <c r="C252" s="42">
        <v>3</v>
      </c>
      <c r="D252" s="42">
        <v>0</v>
      </c>
      <c r="E252" s="6" t="s">
        <v>341</v>
      </c>
      <c r="F252" s="39">
        <f>SUM(F254:F255)</f>
        <v>0</v>
      </c>
      <c r="G252" s="39">
        <f>SUM(G254:G255)</f>
        <v>0</v>
      </c>
      <c r="H252" s="39">
        <f>SUM(H254:H255)</f>
        <v>0</v>
      </c>
      <c r="I252" s="39">
        <v>0</v>
      </c>
      <c r="J252" s="39">
        <v>0</v>
      </c>
      <c r="K252" s="39">
        <v>0</v>
      </c>
      <c r="L252" s="39">
        <v>0</v>
      </c>
    </row>
    <row r="253" spans="1:12" s="47" customFormat="1" ht="17.25">
      <c r="A253" s="46"/>
      <c r="B253" s="42"/>
      <c r="C253" s="42"/>
      <c r="D253" s="42"/>
      <c r="E253" s="6" t="s">
        <v>156</v>
      </c>
      <c r="F253" s="39"/>
      <c r="G253" s="39"/>
      <c r="H253" s="39"/>
      <c r="I253" s="39"/>
      <c r="J253" s="39"/>
      <c r="K253" s="39"/>
      <c r="L253" s="39"/>
    </row>
    <row r="254" spans="1:12" ht="27">
      <c r="A254" s="46">
        <v>2931</v>
      </c>
      <c r="B254" s="42" t="s">
        <v>14</v>
      </c>
      <c r="C254" s="42">
        <v>3</v>
      </c>
      <c r="D254" s="42">
        <v>1</v>
      </c>
      <c r="E254" s="6" t="s">
        <v>342</v>
      </c>
      <c r="F254" s="39">
        <f>SUM(G254:H254)</f>
        <v>0</v>
      </c>
      <c r="G254" s="39"/>
      <c r="H254" s="39"/>
      <c r="I254" s="39">
        <v>0</v>
      </c>
      <c r="J254" s="39">
        <v>0</v>
      </c>
      <c r="K254" s="39">
        <v>0</v>
      </c>
      <c r="L254" s="39">
        <v>0</v>
      </c>
    </row>
    <row r="255" spans="1:12" ht="17.25">
      <c r="A255" s="46">
        <v>2932</v>
      </c>
      <c r="B255" s="42" t="s">
        <v>14</v>
      </c>
      <c r="C255" s="42">
        <v>3</v>
      </c>
      <c r="D255" s="42">
        <v>2</v>
      </c>
      <c r="E255" s="6" t="s">
        <v>343</v>
      </c>
      <c r="F255" s="39">
        <f>SUM(G255:H255)</f>
        <v>0</v>
      </c>
      <c r="G255" s="39"/>
      <c r="H255" s="39"/>
      <c r="I255" s="39">
        <v>0</v>
      </c>
      <c r="J255" s="39">
        <v>0</v>
      </c>
      <c r="K255" s="39">
        <v>0</v>
      </c>
      <c r="L255" s="39">
        <v>0</v>
      </c>
    </row>
    <row r="256" spans="1:12" ht="17.25">
      <c r="A256" s="46">
        <v>2940</v>
      </c>
      <c r="B256" s="42" t="s">
        <v>14</v>
      </c>
      <c r="C256" s="42">
        <v>4</v>
      </c>
      <c r="D256" s="42">
        <v>0</v>
      </c>
      <c r="E256" s="6" t="s">
        <v>344</v>
      </c>
      <c r="F256" s="39">
        <f>SUM(F258:F259)</f>
        <v>0</v>
      </c>
      <c r="G256" s="39">
        <f>SUM(G258:G259)</f>
        <v>0</v>
      </c>
      <c r="H256" s="39">
        <f>SUM(H258:H259)</f>
        <v>0</v>
      </c>
      <c r="I256" s="39">
        <v>0</v>
      </c>
      <c r="J256" s="39">
        <v>0</v>
      </c>
      <c r="K256" s="39">
        <v>0</v>
      </c>
      <c r="L256" s="39">
        <v>0</v>
      </c>
    </row>
    <row r="257" spans="1:12" s="47" customFormat="1" ht="17.25">
      <c r="A257" s="46"/>
      <c r="B257" s="42"/>
      <c r="C257" s="42"/>
      <c r="D257" s="42"/>
      <c r="E257" s="6" t="s">
        <v>156</v>
      </c>
      <c r="F257" s="39"/>
      <c r="G257" s="39"/>
      <c r="H257" s="39"/>
      <c r="I257" s="39"/>
      <c r="J257" s="39"/>
      <c r="K257" s="39"/>
      <c r="L257" s="39"/>
    </row>
    <row r="258" spans="1:12" ht="17.25">
      <c r="A258" s="46">
        <v>2941</v>
      </c>
      <c r="B258" s="42" t="s">
        <v>14</v>
      </c>
      <c r="C258" s="42">
        <v>4</v>
      </c>
      <c r="D258" s="42">
        <v>1</v>
      </c>
      <c r="E258" s="6" t="s">
        <v>345</v>
      </c>
      <c r="F258" s="39">
        <f>SUM(G258:H258)</f>
        <v>0</v>
      </c>
      <c r="G258" s="39"/>
      <c r="H258" s="39"/>
      <c r="I258" s="39">
        <v>0</v>
      </c>
      <c r="J258" s="39">
        <v>0</v>
      </c>
      <c r="K258" s="39">
        <v>0</v>
      </c>
      <c r="L258" s="39">
        <v>0</v>
      </c>
    </row>
    <row r="259" spans="1:12" ht="17.25">
      <c r="A259" s="46">
        <v>2942</v>
      </c>
      <c r="B259" s="42" t="s">
        <v>14</v>
      </c>
      <c r="C259" s="42">
        <v>4</v>
      </c>
      <c r="D259" s="42">
        <v>2</v>
      </c>
      <c r="E259" s="6" t="s">
        <v>346</v>
      </c>
      <c r="F259" s="39">
        <f>SUM(G259:H259)</f>
        <v>0</v>
      </c>
      <c r="G259" s="39"/>
      <c r="H259" s="39"/>
      <c r="I259" s="39">
        <v>0</v>
      </c>
      <c r="J259" s="39">
        <v>0</v>
      </c>
      <c r="K259" s="39">
        <v>0</v>
      </c>
      <c r="L259" s="39">
        <v>0</v>
      </c>
    </row>
    <row r="260" spans="1:12" ht="27">
      <c r="A260" s="46">
        <v>2950</v>
      </c>
      <c r="B260" s="42" t="s">
        <v>14</v>
      </c>
      <c r="C260" s="42">
        <v>5</v>
      </c>
      <c r="D260" s="42">
        <v>0</v>
      </c>
      <c r="E260" s="6" t="s">
        <v>347</v>
      </c>
      <c r="F260" s="39">
        <f>SUM(F262:F263)</f>
        <v>0</v>
      </c>
      <c r="G260" s="39">
        <f>SUM(G262:G263)</f>
        <v>0</v>
      </c>
      <c r="H260" s="39">
        <f>SUM(H262:H263)</f>
        <v>0</v>
      </c>
      <c r="I260" s="39">
        <v>0</v>
      </c>
      <c r="J260" s="39">
        <v>0</v>
      </c>
      <c r="K260" s="39">
        <v>0</v>
      </c>
      <c r="L260" s="39">
        <v>0</v>
      </c>
    </row>
    <row r="261" spans="1:12" s="47" customFormat="1" ht="17.25">
      <c r="A261" s="46"/>
      <c r="B261" s="42"/>
      <c r="C261" s="42"/>
      <c r="D261" s="42"/>
      <c r="E261" s="6" t="s">
        <v>156</v>
      </c>
      <c r="F261" s="39"/>
      <c r="G261" s="39"/>
      <c r="H261" s="39"/>
      <c r="I261" s="39"/>
      <c r="J261" s="39"/>
      <c r="K261" s="39"/>
      <c r="L261" s="39"/>
    </row>
    <row r="262" spans="1:12" ht="17.25">
      <c r="A262" s="46">
        <v>2951</v>
      </c>
      <c r="B262" s="42" t="s">
        <v>14</v>
      </c>
      <c r="C262" s="42">
        <v>5</v>
      </c>
      <c r="D262" s="42">
        <v>1</v>
      </c>
      <c r="E262" s="6" t="s">
        <v>348</v>
      </c>
      <c r="F262" s="39">
        <f>SUM(G262:H262)</f>
        <v>0</v>
      </c>
      <c r="G262" s="39"/>
      <c r="H262" s="39"/>
      <c r="I262" s="39">
        <v>0</v>
      </c>
      <c r="J262" s="39">
        <v>0</v>
      </c>
      <c r="K262" s="39">
        <v>0</v>
      </c>
      <c r="L262" s="39">
        <v>0</v>
      </c>
    </row>
    <row r="263" spans="1:12" ht="17.25">
      <c r="A263" s="46">
        <v>2952</v>
      </c>
      <c r="B263" s="42" t="s">
        <v>14</v>
      </c>
      <c r="C263" s="42">
        <v>5</v>
      </c>
      <c r="D263" s="42">
        <v>2</v>
      </c>
      <c r="E263" s="6" t="s">
        <v>349</v>
      </c>
      <c r="F263" s="39">
        <f>SUM(G263:H263)</f>
        <v>0</v>
      </c>
      <c r="G263" s="39"/>
      <c r="H263" s="39"/>
      <c r="I263" s="39">
        <v>0</v>
      </c>
      <c r="J263" s="39">
        <v>0</v>
      </c>
      <c r="K263" s="39">
        <v>0</v>
      </c>
      <c r="L263" s="39">
        <v>0</v>
      </c>
    </row>
    <row r="264" spans="1:12" ht="27">
      <c r="A264" s="46">
        <v>2960</v>
      </c>
      <c r="B264" s="42" t="s">
        <v>14</v>
      </c>
      <c r="C264" s="42">
        <v>6</v>
      </c>
      <c r="D264" s="42">
        <v>0</v>
      </c>
      <c r="E264" s="6" t="s">
        <v>350</v>
      </c>
      <c r="F264" s="39">
        <f>+F266</f>
        <v>58406.8</v>
      </c>
      <c r="G264" s="39">
        <f aca="true" t="shared" si="19" ref="G264:L264">+G266</f>
        <v>58406.8</v>
      </c>
      <c r="H264" s="39">
        <f t="shared" si="19"/>
        <v>0</v>
      </c>
      <c r="I264" s="39">
        <f t="shared" si="19"/>
        <v>9274</v>
      </c>
      <c r="J264" s="39">
        <f t="shared" si="19"/>
        <v>20058.9</v>
      </c>
      <c r="K264" s="39">
        <f t="shared" si="19"/>
        <v>29332.9</v>
      </c>
      <c r="L264" s="39">
        <f t="shared" si="19"/>
        <v>58406.8</v>
      </c>
    </row>
    <row r="265" spans="1:12" s="47" customFormat="1" ht="17.25">
      <c r="A265" s="46"/>
      <c r="B265" s="42"/>
      <c r="C265" s="42"/>
      <c r="D265" s="42"/>
      <c r="E265" s="6" t="s">
        <v>156</v>
      </c>
      <c r="F265" s="39"/>
      <c r="G265" s="39"/>
      <c r="H265" s="39"/>
      <c r="I265" s="39"/>
      <c r="J265" s="39"/>
      <c r="K265" s="39"/>
      <c r="L265" s="39"/>
    </row>
    <row r="266" spans="1:12" ht="27">
      <c r="A266" s="48">
        <v>2961</v>
      </c>
      <c r="B266" s="42" t="s">
        <v>14</v>
      </c>
      <c r="C266" s="42">
        <v>6</v>
      </c>
      <c r="D266" s="42">
        <v>1</v>
      </c>
      <c r="E266" s="6" t="s">
        <v>350</v>
      </c>
      <c r="F266" s="39">
        <f>+'6.Gorcarakan ev tntesagitakan'!G682</f>
        <v>58406.8</v>
      </c>
      <c r="G266" s="39">
        <f>+'6.Gorcarakan ev tntesagitakan'!H682</f>
        <v>58406.8</v>
      </c>
      <c r="H266" s="39">
        <f>+'6.Gorcarakan ev tntesagitakan'!I682</f>
        <v>0</v>
      </c>
      <c r="I266" s="39">
        <f>+'6.Gorcarakan ev tntesagitakan'!J682</f>
        <v>9274</v>
      </c>
      <c r="J266" s="39">
        <f>+'6.Gorcarakan ev tntesagitakan'!K682</f>
        <v>20058.9</v>
      </c>
      <c r="K266" s="39">
        <f>+'6.Gorcarakan ev tntesagitakan'!L682</f>
        <v>29332.9</v>
      </c>
      <c r="L266" s="39">
        <f>+'6.Gorcarakan ev tntesagitakan'!M682</f>
        <v>58406.8</v>
      </c>
    </row>
    <row r="267" spans="1:12" ht="27">
      <c r="A267" s="48">
        <v>2970</v>
      </c>
      <c r="B267" s="42" t="s">
        <v>14</v>
      </c>
      <c r="C267" s="42">
        <v>7</v>
      </c>
      <c r="D267" s="42">
        <v>0</v>
      </c>
      <c r="E267" s="6" t="s">
        <v>351</v>
      </c>
      <c r="F267" s="39">
        <f>SUM(F269)</f>
        <v>0</v>
      </c>
      <c r="G267" s="39">
        <f>SUM(G269)</f>
        <v>0</v>
      </c>
      <c r="H267" s="39">
        <f>SUM(H269)</f>
        <v>0</v>
      </c>
      <c r="I267" s="39">
        <v>0</v>
      </c>
      <c r="J267" s="39">
        <v>0</v>
      </c>
      <c r="K267" s="39">
        <v>0</v>
      </c>
      <c r="L267" s="39">
        <v>0</v>
      </c>
    </row>
    <row r="268" spans="1:12" s="47" customFormat="1" ht="17.25">
      <c r="A268" s="48"/>
      <c r="B268" s="42"/>
      <c r="C268" s="42"/>
      <c r="D268" s="42"/>
      <c r="E268" s="6" t="s">
        <v>156</v>
      </c>
      <c r="F268" s="39"/>
      <c r="G268" s="39"/>
      <c r="H268" s="39"/>
      <c r="I268" s="39"/>
      <c r="J268" s="39"/>
      <c r="K268" s="39"/>
      <c r="L268" s="39"/>
    </row>
    <row r="269" spans="1:12" ht="27">
      <c r="A269" s="48">
        <v>2971</v>
      </c>
      <c r="B269" s="42" t="s">
        <v>14</v>
      </c>
      <c r="C269" s="42">
        <v>7</v>
      </c>
      <c r="D269" s="42">
        <v>1</v>
      </c>
      <c r="E269" s="6" t="s">
        <v>351</v>
      </c>
      <c r="F269" s="39">
        <f>SUM(G269:H269)</f>
        <v>0</v>
      </c>
      <c r="G269" s="39"/>
      <c r="H269" s="39"/>
      <c r="I269" s="39">
        <v>0</v>
      </c>
      <c r="J269" s="39">
        <v>0</v>
      </c>
      <c r="K269" s="39">
        <v>0</v>
      </c>
      <c r="L269" s="39">
        <v>0</v>
      </c>
    </row>
    <row r="270" spans="1:12" ht="17.25">
      <c r="A270" s="48">
        <v>2980</v>
      </c>
      <c r="B270" s="42" t="s">
        <v>14</v>
      </c>
      <c r="C270" s="42">
        <v>8</v>
      </c>
      <c r="D270" s="42">
        <v>0</v>
      </c>
      <c r="E270" s="6" t="s">
        <v>352</v>
      </c>
      <c r="F270" s="39">
        <f>SUM(F272)</f>
        <v>0</v>
      </c>
      <c r="G270" s="39">
        <f>SUM(G272)</f>
        <v>0</v>
      </c>
      <c r="H270" s="39">
        <f>SUM(H272)</f>
        <v>0</v>
      </c>
      <c r="I270" s="39">
        <v>0</v>
      </c>
      <c r="J270" s="39">
        <v>0</v>
      </c>
      <c r="K270" s="39">
        <v>0</v>
      </c>
      <c r="L270" s="39">
        <v>0</v>
      </c>
    </row>
    <row r="271" spans="1:12" s="47" customFormat="1" ht="17.25">
      <c r="A271" s="48"/>
      <c r="B271" s="42"/>
      <c r="C271" s="42"/>
      <c r="D271" s="42"/>
      <c r="E271" s="6" t="s">
        <v>156</v>
      </c>
      <c r="F271" s="39"/>
      <c r="G271" s="39"/>
      <c r="H271" s="39"/>
      <c r="I271" s="39"/>
      <c r="J271" s="39"/>
      <c r="K271" s="39"/>
      <c r="L271" s="39"/>
    </row>
    <row r="272" spans="1:12" ht="17.25">
      <c r="A272" s="48">
        <v>2981</v>
      </c>
      <c r="B272" s="42" t="s">
        <v>14</v>
      </c>
      <c r="C272" s="42">
        <v>8</v>
      </c>
      <c r="D272" s="42">
        <v>1</v>
      </c>
      <c r="E272" s="6" t="s">
        <v>352</v>
      </c>
      <c r="F272" s="39">
        <f>SUM(G272:H272)</f>
        <v>0</v>
      </c>
      <c r="G272" s="39"/>
      <c r="H272" s="39"/>
      <c r="I272" s="39">
        <v>0</v>
      </c>
      <c r="J272" s="39">
        <v>0</v>
      </c>
      <c r="K272" s="39">
        <v>0</v>
      </c>
      <c r="L272" s="39">
        <v>0</v>
      </c>
    </row>
    <row r="273" spans="1:12" s="44" customFormat="1" ht="40.5">
      <c r="A273" s="48">
        <v>3000</v>
      </c>
      <c r="B273" s="42" t="s">
        <v>15</v>
      </c>
      <c r="C273" s="42">
        <v>0</v>
      </c>
      <c r="D273" s="42">
        <v>0</v>
      </c>
      <c r="E273" s="6" t="s">
        <v>353</v>
      </c>
      <c r="F273" s="39">
        <f>+F275+F279+F282+F285+F288+F291+F294+F297+F301</f>
        <v>133676.2</v>
      </c>
      <c r="G273" s="39">
        <f aca="true" t="shared" si="20" ref="G273:L273">+G275+G279+G282+G285+G288+G291+G294+G297+G301</f>
        <v>133676.2</v>
      </c>
      <c r="H273" s="39"/>
      <c r="I273" s="39">
        <f t="shared" si="20"/>
        <v>35162.8</v>
      </c>
      <c r="J273" s="39">
        <f t="shared" si="20"/>
        <v>68000.6</v>
      </c>
      <c r="K273" s="39">
        <f t="shared" si="20"/>
        <v>100838.4</v>
      </c>
      <c r="L273" s="39">
        <f t="shared" si="20"/>
        <v>133676.2</v>
      </c>
    </row>
    <row r="274" spans="1:12" ht="17.25">
      <c r="A274" s="48"/>
      <c r="B274" s="42"/>
      <c r="C274" s="42"/>
      <c r="D274" s="42"/>
      <c r="E274" s="6" t="s">
        <v>154</v>
      </c>
      <c r="F274" s="39"/>
      <c r="G274" s="39"/>
      <c r="H274" s="39"/>
      <c r="I274" s="39"/>
      <c r="J274" s="39"/>
      <c r="K274" s="39"/>
      <c r="L274" s="39"/>
    </row>
    <row r="275" spans="1:12" ht="17.25">
      <c r="A275" s="48">
        <v>3010</v>
      </c>
      <c r="B275" s="42" t="s">
        <v>15</v>
      </c>
      <c r="C275" s="42">
        <v>1</v>
      </c>
      <c r="D275" s="42">
        <v>0</v>
      </c>
      <c r="E275" s="6" t="s">
        <v>354</v>
      </c>
      <c r="F275" s="39">
        <f>SUM(F277:F278)</f>
        <v>0</v>
      </c>
      <c r="G275" s="39">
        <f>SUM(G277:G278)</f>
        <v>0</v>
      </c>
      <c r="H275" s="39">
        <f>SUM(H277:H278)</f>
        <v>0</v>
      </c>
      <c r="I275" s="39">
        <v>0</v>
      </c>
      <c r="J275" s="39">
        <v>0</v>
      </c>
      <c r="K275" s="39">
        <v>0</v>
      </c>
      <c r="L275" s="39">
        <v>0</v>
      </c>
    </row>
    <row r="276" spans="1:12" s="47" customFormat="1" ht="17.25">
      <c r="A276" s="48"/>
      <c r="B276" s="42"/>
      <c r="C276" s="42"/>
      <c r="D276" s="42"/>
      <c r="E276" s="6" t="s">
        <v>156</v>
      </c>
      <c r="F276" s="39"/>
      <c r="G276" s="39"/>
      <c r="H276" s="39"/>
      <c r="I276" s="39"/>
      <c r="J276" s="39"/>
      <c r="K276" s="39"/>
      <c r="L276" s="39"/>
    </row>
    <row r="277" spans="1:12" ht="17.25">
      <c r="A277" s="48">
        <v>3011</v>
      </c>
      <c r="B277" s="42" t="s">
        <v>15</v>
      </c>
      <c r="C277" s="42">
        <v>1</v>
      </c>
      <c r="D277" s="42">
        <v>1</v>
      </c>
      <c r="E277" s="6" t="s">
        <v>355</v>
      </c>
      <c r="F277" s="39">
        <f>SUM(G277:H277)</f>
        <v>0</v>
      </c>
      <c r="G277" s="39"/>
      <c r="H277" s="39"/>
      <c r="I277" s="39">
        <v>0</v>
      </c>
      <c r="J277" s="39">
        <v>0</v>
      </c>
      <c r="K277" s="39">
        <v>0</v>
      </c>
      <c r="L277" s="39">
        <v>0</v>
      </c>
    </row>
    <row r="278" spans="1:12" ht="17.25">
      <c r="A278" s="48">
        <v>3012</v>
      </c>
      <c r="B278" s="42" t="s">
        <v>15</v>
      </c>
      <c r="C278" s="42">
        <v>1</v>
      </c>
      <c r="D278" s="42">
        <v>2</v>
      </c>
      <c r="E278" s="6" t="s">
        <v>356</v>
      </c>
      <c r="F278" s="39">
        <f>SUM(G278:H278)</f>
        <v>0</v>
      </c>
      <c r="G278" s="39"/>
      <c r="H278" s="39"/>
      <c r="I278" s="39">
        <v>0</v>
      </c>
      <c r="J278" s="39">
        <v>0</v>
      </c>
      <c r="K278" s="39">
        <v>0</v>
      </c>
      <c r="L278" s="39">
        <v>0</v>
      </c>
    </row>
    <row r="279" spans="1:12" ht="17.25">
      <c r="A279" s="48">
        <v>3020</v>
      </c>
      <c r="B279" s="42" t="s">
        <v>15</v>
      </c>
      <c r="C279" s="42">
        <v>2</v>
      </c>
      <c r="D279" s="42">
        <v>0</v>
      </c>
      <c r="E279" s="6" t="s">
        <v>357</v>
      </c>
      <c r="F279" s="39">
        <f>SUM(F281)</f>
        <v>0</v>
      </c>
      <c r="G279" s="39">
        <f>SUM(G281)</f>
        <v>0</v>
      </c>
      <c r="H279" s="39">
        <f>SUM(H281)</f>
        <v>0</v>
      </c>
      <c r="I279" s="39">
        <v>0</v>
      </c>
      <c r="J279" s="39">
        <v>0</v>
      </c>
      <c r="K279" s="39">
        <v>0</v>
      </c>
      <c r="L279" s="39">
        <v>0</v>
      </c>
    </row>
    <row r="280" spans="1:12" s="47" customFormat="1" ht="17.25">
      <c r="A280" s="48"/>
      <c r="B280" s="42"/>
      <c r="C280" s="42"/>
      <c r="D280" s="42"/>
      <c r="E280" s="6" t="s">
        <v>156</v>
      </c>
      <c r="F280" s="39"/>
      <c r="G280" s="39"/>
      <c r="H280" s="39"/>
      <c r="I280" s="39"/>
      <c r="J280" s="39"/>
      <c r="K280" s="39"/>
      <c r="L280" s="39"/>
    </row>
    <row r="281" spans="1:12" ht="17.25">
      <c r="A281" s="48">
        <v>3021</v>
      </c>
      <c r="B281" s="42" t="s">
        <v>15</v>
      </c>
      <c r="C281" s="42">
        <v>2</v>
      </c>
      <c r="D281" s="42">
        <v>1</v>
      </c>
      <c r="E281" s="6" t="s">
        <v>357</v>
      </c>
      <c r="F281" s="39">
        <f>SUM(G281:H281)</f>
        <v>0</v>
      </c>
      <c r="G281" s="39"/>
      <c r="H281" s="39"/>
      <c r="I281" s="39">
        <v>0</v>
      </c>
      <c r="J281" s="39">
        <v>0</v>
      </c>
      <c r="K281" s="39">
        <v>0</v>
      </c>
      <c r="L281" s="39">
        <v>0</v>
      </c>
    </row>
    <row r="282" spans="1:12" ht="17.25">
      <c r="A282" s="48">
        <v>3030</v>
      </c>
      <c r="B282" s="42" t="s">
        <v>15</v>
      </c>
      <c r="C282" s="42">
        <v>3</v>
      </c>
      <c r="D282" s="42">
        <v>0</v>
      </c>
      <c r="E282" s="6" t="s">
        <v>358</v>
      </c>
      <c r="F282" s="39">
        <f>+F284</f>
        <v>2679</v>
      </c>
      <c r="G282" s="39">
        <f aca="true" t="shared" si="21" ref="G282:L282">+G284</f>
        <v>2679</v>
      </c>
      <c r="H282" s="39">
        <f t="shared" si="21"/>
        <v>0</v>
      </c>
      <c r="I282" s="39">
        <f t="shared" si="21"/>
        <v>669.75</v>
      </c>
      <c r="J282" s="39">
        <f t="shared" si="21"/>
        <v>1339.5</v>
      </c>
      <c r="K282" s="39">
        <f t="shared" si="21"/>
        <v>2009.25</v>
      </c>
      <c r="L282" s="39">
        <f t="shared" si="21"/>
        <v>2679</v>
      </c>
    </row>
    <row r="283" spans="1:12" s="47" customFormat="1" ht="17.25">
      <c r="A283" s="48"/>
      <c r="B283" s="42"/>
      <c r="C283" s="42"/>
      <c r="D283" s="42"/>
      <c r="E283" s="6" t="s">
        <v>156</v>
      </c>
      <c r="F283" s="39"/>
      <c r="G283" s="39"/>
      <c r="H283" s="39"/>
      <c r="I283" s="39"/>
      <c r="J283" s="39"/>
      <c r="K283" s="39"/>
      <c r="L283" s="39"/>
    </row>
    <row r="284" spans="1:12" s="47" customFormat="1" ht="17.25">
      <c r="A284" s="48">
        <v>3031</v>
      </c>
      <c r="B284" s="42" t="s">
        <v>15</v>
      </c>
      <c r="C284" s="42">
        <v>3</v>
      </c>
      <c r="D284" s="42" t="s">
        <v>4</v>
      </c>
      <c r="E284" s="6" t="s">
        <v>358</v>
      </c>
      <c r="F284" s="39">
        <f>+'6.Gorcarakan ev tntesagitakan'!G713</f>
        <v>2679</v>
      </c>
      <c r="G284" s="39">
        <f>+'6.Gorcarakan ev tntesagitakan'!H713</f>
        <v>2679</v>
      </c>
      <c r="H284" s="39"/>
      <c r="I284" s="39">
        <f>+'6.Gorcarakan ev tntesagitakan'!J713</f>
        <v>669.75</v>
      </c>
      <c r="J284" s="39">
        <f>+'6.Gorcarakan ev tntesagitakan'!K713</f>
        <v>1339.5</v>
      </c>
      <c r="K284" s="39">
        <f>+'6.Gorcarakan ev tntesagitakan'!L713</f>
        <v>2009.25</v>
      </c>
      <c r="L284" s="39">
        <f>+'6.Gorcarakan ev tntesagitakan'!M713</f>
        <v>2679</v>
      </c>
    </row>
    <row r="285" spans="1:12" ht="17.25">
      <c r="A285" s="48">
        <v>3040</v>
      </c>
      <c r="B285" s="42" t="s">
        <v>15</v>
      </c>
      <c r="C285" s="42">
        <v>4</v>
      </c>
      <c r="D285" s="42">
        <v>0</v>
      </c>
      <c r="E285" s="6" t="s">
        <v>359</v>
      </c>
      <c r="F285" s="39">
        <f>+F287</f>
        <v>22825</v>
      </c>
      <c r="G285" s="39">
        <f>+G287</f>
        <v>22825</v>
      </c>
      <c r="H285" s="39">
        <f>+H287</f>
        <v>0</v>
      </c>
      <c r="I285" s="39">
        <f>+'6.Gorcarakan ev tntesagitakan'!J719</f>
        <v>7450</v>
      </c>
      <c r="J285" s="39">
        <f>+'6.Gorcarakan ev tntesagitakan'!K719</f>
        <v>12575</v>
      </c>
      <c r="K285" s="39">
        <f>+'6.Gorcarakan ev tntesagitakan'!L719</f>
        <v>17700</v>
      </c>
      <c r="L285" s="39">
        <f>+'6.Gorcarakan ev tntesagitakan'!M719</f>
        <v>22825</v>
      </c>
    </row>
    <row r="286" spans="1:12" s="47" customFormat="1" ht="17.25">
      <c r="A286" s="48"/>
      <c r="B286" s="42"/>
      <c r="C286" s="42"/>
      <c r="D286" s="42"/>
      <c r="E286" s="6" t="s">
        <v>156</v>
      </c>
      <c r="F286" s="39"/>
      <c r="G286" s="39"/>
      <c r="H286" s="39"/>
      <c r="I286" s="39"/>
      <c r="J286" s="39"/>
      <c r="K286" s="39"/>
      <c r="L286" s="39"/>
    </row>
    <row r="287" spans="1:12" ht="17.25">
      <c r="A287" s="48">
        <v>3041</v>
      </c>
      <c r="B287" s="42" t="s">
        <v>15</v>
      </c>
      <c r="C287" s="42">
        <v>4</v>
      </c>
      <c r="D287" s="42">
        <v>1</v>
      </c>
      <c r="E287" s="6" t="s">
        <v>359</v>
      </c>
      <c r="F287" s="39">
        <f>+'6.Gorcarakan ev tntesagitakan'!G716</f>
        <v>22825</v>
      </c>
      <c r="G287" s="39">
        <f>+'6.Gorcarakan ev tntesagitakan'!H716</f>
        <v>22825</v>
      </c>
      <c r="H287" s="39">
        <f>+'6.Gorcarakan ev tntesagitakan'!I716</f>
        <v>0</v>
      </c>
      <c r="I287" s="39">
        <f>+'6.Gorcarakan ev tntesagitakan'!J719</f>
        <v>7450</v>
      </c>
      <c r="J287" s="39">
        <f>+'6.Gorcarakan ev tntesagitakan'!K719</f>
        <v>12575</v>
      </c>
      <c r="K287" s="39">
        <f>+'6.Gorcarakan ev tntesagitakan'!L719</f>
        <v>17700</v>
      </c>
      <c r="L287" s="39">
        <f>+'6.Gorcarakan ev tntesagitakan'!M719</f>
        <v>22825</v>
      </c>
    </row>
    <row r="288" spans="1:12" ht="17.25">
      <c r="A288" s="48">
        <v>3050</v>
      </c>
      <c r="B288" s="42" t="s">
        <v>15</v>
      </c>
      <c r="C288" s="42">
        <v>5</v>
      </c>
      <c r="D288" s="42">
        <v>0</v>
      </c>
      <c r="E288" s="6" t="s">
        <v>360</v>
      </c>
      <c r="F288" s="39">
        <f>SUM(F290)</f>
        <v>0</v>
      </c>
      <c r="G288" s="39">
        <f>SUM(G290)</f>
        <v>0</v>
      </c>
      <c r="H288" s="39">
        <f>SUM(H290)</f>
        <v>0</v>
      </c>
      <c r="I288" s="39">
        <v>0</v>
      </c>
      <c r="J288" s="39">
        <v>0</v>
      </c>
      <c r="K288" s="39">
        <v>0</v>
      </c>
      <c r="L288" s="39">
        <v>0</v>
      </c>
    </row>
    <row r="289" spans="1:12" s="47" customFormat="1" ht="17.25">
      <c r="A289" s="48"/>
      <c r="B289" s="42"/>
      <c r="C289" s="42"/>
      <c r="D289" s="42"/>
      <c r="E289" s="6" t="s">
        <v>156</v>
      </c>
      <c r="F289" s="39"/>
      <c r="G289" s="39"/>
      <c r="H289" s="39"/>
      <c r="I289" s="39"/>
      <c r="J289" s="39"/>
      <c r="K289" s="39"/>
      <c r="L289" s="39"/>
    </row>
    <row r="290" spans="1:12" ht="17.25">
      <c r="A290" s="48">
        <v>3051</v>
      </c>
      <c r="B290" s="42" t="s">
        <v>15</v>
      </c>
      <c r="C290" s="42">
        <v>5</v>
      </c>
      <c r="D290" s="42">
        <v>1</v>
      </c>
      <c r="E290" s="6" t="s">
        <v>360</v>
      </c>
      <c r="F290" s="39">
        <f>SUM(G290:H290)</f>
        <v>0</v>
      </c>
      <c r="G290" s="39"/>
      <c r="H290" s="39"/>
      <c r="I290" s="39">
        <v>0</v>
      </c>
      <c r="J290" s="39">
        <v>0</v>
      </c>
      <c r="K290" s="39">
        <v>0</v>
      </c>
      <c r="L290" s="39">
        <v>0</v>
      </c>
    </row>
    <row r="291" spans="1:12" ht="17.25">
      <c r="A291" s="48">
        <v>3060</v>
      </c>
      <c r="B291" s="42" t="s">
        <v>15</v>
      </c>
      <c r="C291" s="42">
        <v>6</v>
      </c>
      <c r="D291" s="42">
        <v>0</v>
      </c>
      <c r="E291" s="6" t="s">
        <v>361</v>
      </c>
      <c r="F291" s="39">
        <f>+F293</f>
        <v>10560</v>
      </c>
      <c r="G291" s="39">
        <f aca="true" t="shared" si="22" ref="G291:L291">+G293</f>
        <v>10560</v>
      </c>
      <c r="H291" s="39">
        <f t="shared" si="22"/>
        <v>0</v>
      </c>
      <c r="I291" s="39">
        <f t="shared" si="22"/>
        <v>2640</v>
      </c>
      <c r="J291" s="39">
        <f t="shared" si="22"/>
        <v>5280</v>
      </c>
      <c r="K291" s="39">
        <f t="shared" si="22"/>
        <v>7920</v>
      </c>
      <c r="L291" s="39">
        <f t="shared" si="22"/>
        <v>10560</v>
      </c>
    </row>
    <row r="292" spans="1:12" s="47" customFormat="1" ht="17.25">
      <c r="A292" s="48"/>
      <c r="B292" s="42"/>
      <c r="C292" s="42"/>
      <c r="D292" s="42"/>
      <c r="E292" s="6" t="s">
        <v>156</v>
      </c>
      <c r="F292" s="39"/>
      <c r="G292" s="39"/>
      <c r="H292" s="39"/>
      <c r="I292" s="39"/>
      <c r="J292" s="39"/>
      <c r="K292" s="39"/>
      <c r="L292" s="39"/>
    </row>
    <row r="293" spans="1:12" ht="17.25">
      <c r="A293" s="48">
        <v>3061</v>
      </c>
      <c r="B293" s="42" t="s">
        <v>15</v>
      </c>
      <c r="C293" s="42">
        <v>6</v>
      </c>
      <c r="D293" s="42">
        <v>1</v>
      </c>
      <c r="E293" s="6" t="s">
        <v>361</v>
      </c>
      <c r="F293" s="39">
        <f>+'6.Gorcarakan ev tntesagitakan'!G728</f>
        <v>10560</v>
      </c>
      <c r="G293" s="39">
        <f>+'6.Gorcarakan ev tntesagitakan'!H728</f>
        <v>10560</v>
      </c>
      <c r="H293" s="39">
        <f>+'6.Gorcarakan ev tntesagitakan'!I728</f>
        <v>0</v>
      </c>
      <c r="I293" s="39">
        <f>+'6.Gorcarakan ev tntesagitakan'!J728</f>
        <v>2640</v>
      </c>
      <c r="J293" s="39">
        <f>+'6.Gorcarakan ev tntesagitakan'!K728</f>
        <v>5280</v>
      </c>
      <c r="K293" s="39">
        <f>+'6.Gorcarakan ev tntesagitakan'!L728</f>
        <v>7920</v>
      </c>
      <c r="L293" s="39">
        <f>+'6.Gorcarakan ev tntesagitakan'!M728</f>
        <v>10560</v>
      </c>
    </row>
    <row r="294" spans="1:12" ht="27">
      <c r="A294" s="48">
        <v>3070</v>
      </c>
      <c r="B294" s="42" t="s">
        <v>15</v>
      </c>
      <c r="C294" s="42">
        <v>7</v>
      </c>
      <c r="D294" s="42">
        <v>0</v>
      </c>
      <c r="E294" s="6" t="s">
        <v>362</v>
      </c>
      <c r="F294" s="39">
        <f>+F296</f>
        <v>34000</v>
      </c>
      <c r="G294" s="39">
        <f aca="true" t="shared" si="23" ref="G294:L294">+G296</f>
        <v>34000</v>
      </c>
      <c r="H294" s="39">
        <f t="shared" si="23"/>
        <v>0</v>
      </c>
      <c r="I294" s="39">
        <f t="shared" si="23"/>
        <v>8500</v>
      </c>
      <c r="J294" s="39">
        <f t="shared" si="23"/>
        <v>17000</v>
      </c>
      <c r="K294" s="39">
        <f t="shared" si="23"/>
        <v>25500</v>
      </c>
      <c r="L294" s="39">
        <f t="shared" si="23"/>
        <v>34000</v>
      </c>
    </row>
    <row r="295" spans="1:12" s="47" customFormat="1" ht="17.25">
      <c r="A295" s="48"/>
      <c r="B295" s="42"/>
      <c r="C295" s="42"/>
      <c r="D295" s="42"/>
      <c r="E295" s="6" t="s">
        <v>156</v>
      </c>
      <c r="F295" s="39"/>
      <c r="G295" s="39"/>
      <c r="H295" s="39"/>
      <c r="I295" s="39"/>
      <c r="J295" s="39"/>
      <c r="K295" s="39"/>
      <c r="L295" s="39"/>
    </row>
    <row r="296" spans="1:12" ht="27">
      <c r="A296" s="48">
        <v>3071</v>
      </c>
      <c r="B296" s="42" t="s">
        <v>15</v>
      </c>
      <c r="C296" s="42">
        <v>7</v>
      </c>
      <c r="D296" s="42">
        <v>1</v>
      </c>
      <c r="E296" s="6" t="s">
        <v>362</v>
      </c>
      <c r="F296" s="39">
        <f>+'6.Gorcarakan ev tntesagitakan'!G734</f>
        <v>34000</v>
      </c>
      <c r="G296" s="39">
        <f>+'6.Gorcarakan ev tntesagitakan'!H734</f>
        <v>34000</v>
      </c>
      <c r="H296" s="39">
        <f>+'6.Gorcarakan ev tntesagitakan'!I734</f>
        <v>0</v>
      </c>
      <c r="I296" s="39">
        <f>+'6.Gorcarakan ev tntesagitakan'!J734</f>
        <v>8500</v>
      </c>
      <c r="J296" s="39">
        <f>+'6.Gorcarakan ev tntesagitakan'!K734</f>
        <v>17000</v>
      </c>
      <c r="K296" s="39">
        <f>+'6.Gorcarakan ev tntesagitakan'!L734</f>
        <v>25500</v>
      </c>
      <c r="L296" s="39">
        <f>+'6.Gorcarakan ev tntesagitakan'!M734</f>
        <v>34000</v>
      </c>
    </row>
    <row r="297" spans="1:12" ht="40.5">
      <c r="A297" s="48">
        <v>3080</v>
      </c>
      <c r="B297" s="42" t="s">
        <v>15</v>
      </c>
      <c r="C297" s="42">
        <v>8</v>
      </c>
      <c r="D297" s="42">
        <v>0</v>
      </c>
      <c r="E297" s="6" t="s">
        <v>363</v>
      </c>
      <c r="F297" s="39">
        <f>SUM(F299)</f>
        <v>0</v>
      </c>
      <c r="G297" s="39">
        <f>SUM(G299)</f>
        <v>0</v>
      </c>
      <c r="H297" s="39">
        <f>SUM(H299)</f>
        <v>0</v>
      </c>
      <c r="I297" s="39">
        <v>0</v>
      </c>
      <c r="J297" s="39">
        <v>0</v>
      </c>
      <c r="K297" s="39">
        <v>0</v>
      </c>
      <c r="L297" s="39">
        <v>0</v>
      </c>
    </row>
    <row r="298" spans="1:12" s="47" customFormat="1" ht="17.25">
      <c r="A298" s="48"/>
      <c r="B298" s="42"/>
      <c r="C298" s="42"/>
      <c r="D298" s="42"/>
      <c r="E298" s="6" t="s">
        <v>156</v>
      </c>
      <c r="F298" s="39"/>
      <c r="G298" s="39"/>
      <c r="H298" s="39"/>
      <c r="I298" s="39"/>
      <c r="J298" s="39"/>
      <c r="K298" s="39"/>
      <c r="L298" s="39"/>
    </row>
    <row r="299" spans="1:12" ht="40.5">
      <c r="A299" s="48">
        <v>3081</v>
      </c>
      <c r="B299" s="42" t="s">
        <v>15</v>
      </c>
      <c r="C299" s="42">
        <v>8</v>
      </c>
      <c r="D299" s="42">
        <v>1</v>
      </c>
      <c r="E299" s="6" t="s">
        <v>363</v>
      </c>
      <c r="F299" s="39">
        <f>SUM(G299:H299)</f>
        <v>0</v>
      </c>
      <c r="G299" s="39"/>
      <c r="H299" s="39"/>
      <c r="I299" s="39">
        <v>0</v>
      </c>
      <c r="J299" s="39">
        <v>0</v>
      </c>
      <c r="K299" s="39">
        <v>0</v>
      </c>
      <c r="L299" s="39">
        <v>0</v>
      </c>
    </row>
    <row r="300" spans="1:12" s="47" customFormat="1" ht="17.25">
      <c r="A300" s="48"/>
      <c r="B300" s="42"/>
      <c r="C300" s="42"/>
      <c r="D300" s="42"/>
      <c r="E300" s="6" t="s">
        <v>156</v>
      </c>
      <c r="F300" s="39"/>
      <c r="G300" s="39"/>
      <c r="H300" s="39"/>
      <c r="I300" s="39"/>
      <c r="J300" s="39"/>
      <c r="K300" s="39"/>
      <c r="L300" s="39"/>
    </row>
    <row r="301" spans="1:12" ht="27">
      <c r="A301" s="48">
        <v>3090</v>
      </c>
      <c r="B301" s="42" t="s">
        <v>15</v>
      </c>
      <c r="C301" s="42">
        <v>9</v>
      </c>
      <c r="D301" s="42">
        <v>0</v>
      </c>
      <c r="E301" s="6" t="s">
        <v>364</v>
      </c>
      <c r="F301" s="39">
        <f>+F303</f>
        <v>63612.2</v>
      </c>
      <c r="G301" s="39">
        <f aca="true" t="shared" si="24" ref="G301:L301">+G303</f>
        <v>63612.2</v>
      </c>
      <c r="H301" s="39"/>
      <c r="I301" s="39">
        <f t="shared" si="24"/>
        <v>15903.05</v>
      </c>
      <c r="J301" s="39">
        <f t="shared" si="24"/>
        <v>31806.1</v>
      </c>
      <c r="K301" s="39">
        <f t="shared" si="24"/>
        <v>47709.15</v>
      </c>
      <c r="L301" s="39">
        <f t="shared" si="24"/>
        <v>63612.2</v>
      </c>
    </row>
    <row r="302" spans="1:12" s="47" customFormat="1" ht="17.25">
      <c r="A302" s="48"/>
      <c r="B302" s="42"/>
      <c r="C302" s="42"/>
      <c r="D302" s="42"/>
      <c r="E302" s="6" t="s">
        <v>156</v>
      </c>
      <c r="F302" s="39"/>
      <c r="G302" s="39"/>
      <c r="H302" s="39"/>
      <c r="I302" s="39"/>
      <c r="J302" s="39"/>
      <c r="K302" s="39"/>
      <c r="L302" s="39"/>
    </row>
    <row r="303" spans="1:12" ht="27">
      <c r="A303" s="48">
        <v>3091</v>
      </c>
      <c r="B303" s="42" t="s">
        <v>15</v>
      </c>
      <c r="C303" s="42">
        <v>9</v>
      </c>
      <c r="D303" s="42">
        <v>1</v>
      </c>
      <c r="E303" s="6" t="s">
        <v>364</v>
      </c>
      <c r="F303" s="39">
        <f>+'6.Gorcarakan ev tntesagitakan'!G747</f>
        <v>63612.2</v>
      </c>
      <c r="G303" s="39">
        <f>+'6.Gorcarakan ev tntesagitakan'!H747</f>
        <v>63612.2</v>
      </c>
      <c r="H303" s="39"/>
      <c r="I303" s="39">
        <f>+'6.Gorcarakan ev tntesagitakan'!J747</f>
        <v>15903.05</v>
      </c>
      <c r="J303" s="39">
        <f>+'6.Gorcarakan ev tntesagitakan'!K747</f>
        <v>31806.1</v>
      </c>
      <c r="K303" s="39">
        <f>+'6.Gorcarakan ev tntesagitakan'!L747</f>
        <v>47709.15</v>
      </c>
      <c r="L303" s="39">
        <f>+'6.Gorcarakan ev tntesagitakan'!M747</f>
        <v>63612.2</v>
      </c>
    </row>
    <row r="304" spans="1:12" ht="40.5">
      <c r="A304" s="48">
        <v>3092</v>
      </c>
      <c r="B304" s="42" t="s">
        <v>15</v>
      </c>
      <c r="C304" s="42">
        <v>9</v>
      </c>
      <c r="D304" s="42">
        <v>2</v>
      </c>
      <c r="E304" s="6" t="s">
        <v>365</v>
      </c>
      <c r="F304" s="39">
        <f>SUM(G304:H304)</f>
        <v>0</v>
      </c>
      <c r="G304" s="39"/>
      <c r="H304" s="39"/>
      <c r="I304" s="39">
        <v>0</v>
      </c>
      <c r="J304" s="39">
        <v>0</v>
      </c>
      <c r="K304" s="39">
        <v>0</v>
      </c>
      <c r="L304" s="39">
        <v>0</v>
      </c>
    </row>
    <row r="305" spans="1:12" s="44" customFormat="1" ht="27">
      <c r="A305" s="49">
        <v>3100</v>
      </c>
      <c r="B305" s="42" t="s">
        <v>16</v>
      </c>
      <c r="C305" s="42">
        <v>0</v>
      </c>
      <c r="D305" s="42">
        <v>0</v>
      </c>
      <c r="E305" s="7" t="s">
        <v>366</v>
      </c>
      <c r="F305" s="39">
        <f>SUM(F307)</f>
        <v>0</v>
      </c>
      <c r="G305" s="39">
        <f>+G307</f>
        <v>373950.8</v>
      </c>
      <c r="H305" s="39">
        <f>+H307</f>
        <v>373950.8</v>
      </c>
      <c r="I305" s="39">
        <v>0</v>
      </c>
      <c r="J305" s="39">
        <v>0</v>
      </c>
      <c r="K305" s="39">
        <v>0</v>
      </c>
      <c r="L305" s="39">
        <v>0</v>
      </c>
    </row>
    <row r="306" spans="1:12" ht="17.25">
      <c r="A306" s="49"/>
      <c r="B306" s="42"/>
      <c r="C306" s="42"/>
      <c r="D306" s="42"/>
      <c r="E306" s="6" t="s">
        <v>154</v>
      </c>
      <c r="F306" s="39"/>
      <c r="G306" s="39"/>
      <c r="H306" s="39"/>
      <c r="I306" s="39"/>
      <c r="J306" s="39"/>
      <c r="K306" s="39"/>
      <c r="L306" s="39"/>
    </row>
    <row r="307" spans="1:12" ht="27">
      <c r="A307" s="49">
        <v>3110</v>
      </c>
      <c r="B307" s="42" t="s">
        <v>16</v>
      </c>
      <c r="C307" s="42">
        <v>1</v>
      </c>
      <c r="D307" s="42">
        <v>0</v>
      </c>
      <c r="E307" s="7" t="s">
        <v>367</v>
      </c>
      <c r="F307" s="39">
        <f>SUM(F309)</f>
        <v>0</v>
      </c>
      <c r="G307" s="39">
        <f>+G309</f>
        <v>373950.8</v>
      </c>
      <c r="H307" s="39">
        <f>+H309</f>
        <v>373950.8</v>
      </c>
      <c r="I307" s="39">
        <v>0</v>
      </c>
      <c r="J307" s="39">
        <v>0</v>
      </c>
      <c r="K307" s="39">
        <v>0</v>
      </c>
      <c r="L307" s="39">
        <v>0</v>
      </c>
    </row>
    <row r="308" spans="1:12" s="47" customFormat="1" ht="17.25">
      <c r="A308" s="49"/>
      <c r="B308" s="42"/>
      <c r="C308" s="42"/>
      <c r="D308" s="42"/>
      <c r="E308" s="6" t="s">
        <v>156</v>
      </c>
      <c r="F308" s="39"/>
      <c r="G308" s="39"/>
      <c r="H308" s="39"/>
      <c r="I308" s="39"/>
      <c r="J308" s="39"/>
      <c r="K308" s="39"/>
      <c r="L308" s="39"/>
    </row>
    <row r="309" spans="1:12" ht="18" thickBot="1">
      <c r="A309" s="50">
        <v>3112</v>
      </c>
      <c r="B309" s="42" t="s">
        <v>16</v>
      </c>
      <c r="C309" s="42">
        <v>1</v>
      </c>
      <c r="D309" s="42">
        <v>2</v>
      </c>
      <c r="E309" s="7" t="s">
        <v>368</v>
      </c>
      <c r="F309" s="39">
        <v>0</v>
      </c>
      <c r="G309" s="39">
        <f>+'6.Gorcarakan ev tntesagitakan'!H767</f>
        <v>373950.8</v>
      </c>
      <c r="H309" s="39">
        <f>+'6.Gorcarakan ev tntesagitakan'!I767</f>
        <v>373950.8</v>
      </c>
      <c r="I309" s="39">
        <v>0</v>
      </c>
      <c r="J309" s="39">
        <v>0</v>
      </c>
      <c r="K309" s="39">
        <v>0</v>
      </c>
      <c r="L309" s="39">
        <v>0</v>
      </c>
    </row>
    <row r="310" spans="2:4" ht="17.25">
      <c r="B310" s="52"/>
      <c r="C310" s="53"/>
      <c r="D310" s="54"/>
    </row>
  </sheetData>
  <sheetProtection/>
  <protectedRanges>
    <protectedRange sqref="G304:H304 F306:H306 F302:H302 G308:H308" name="Range24"/>
    <protectedRange sqref="F286:H286 G289:H290 F283:H283" name="Range22"/>
    <protectedRange sqref="G254:H255 F265:H265 G262:H263 G258:H259 F261:H261 F257:H257" name="Range20"/>
    <protectedRange sqref="F240:H240 F237:H237 G233:H233 G238:H238 F232:H232 G235:H235" name="Range18"/>
    <protectedRange sqref="F215:H215 F213:H213 G210:H211 F209:H209" name="Range16"/>
    <protectedRange sqref="G186:H189 G192:H195 F191:H191 F184:H184" name="Range14"/>
    <protectedRange sqref="G172:H172 G167:H167 F161:H161 G159:H159 G170:H170 F169:H169 F164:H164 F166:H166 F158:H158" name="Range12"/>
    <protectedRange sqref="G134:H139 F141:H141 F144:H144" name="Range10"/>
    <protectedRange sqref="G112:H114 G118:H118 F116:H116 F111:H111 G120:H121" name="Range8"/>
    <protectedRange sqref="F91:H91 G80:H80 F88:H88 F82:H82 F93:H93 G83:H83 G89:H89 F85:H85 G94:H94 G86:H86 F79:H79" name="Range6"/>
    <protectedRange sqref="G45:H45 F46:H46 F59:H59 F48:H48 G60 F50:H50 G54:H54 G51:H51 G56:H57 F53:H53" name="Range4"/>
    <protectedRange sqref="F15:H15 G25:H26 F24:H24 F20:H20 G17:H18 G21:H22 F13:L13" name="Range2"/>
    <protectedRange sqref="F38:H38 F32:H32 G30:H30 F43:H43 G44:H45 F35:H35 F41:H41 G39:H39 F29:H29" name="Range3"/>
    <protectedRange sqref="G60:H60 G68:H70 F62:H62 F79:H79 G76:H77 F65:H65 F67:H67 F75:H75 G73:H73 F72:H72" name="Range5"/>
    <protectedRange sqref="G95:H95 G97:H101 G103:H109" name="Range7"/>
    <protectedRange sqref="G133:H133 F132:H132 F126:H126 G124:H124 G127:H130 F123:H123" name="Range9"/>
    <protectedRange sqref="G150:H150 G153:H153 F149:H149 G156:H156 F155:H155 F152:H152 F146:H146" name="Range11"/>
    <protectedRange sqref="F181:H181 F175:H175 G173:H173 G179:H179 F178:H178 F172:H172" name="Range13"/>
    <protectedRange sqref="G204:H204 G207:H207 F206:H206 F203:H203 G198:H201 F197:H197" name="Range15"/>
    <protectedRange sqref="G218:H218 G228:H230 F227:H227 G222:H224" name="Range17"/>
    <protectedRange sqref="F245:H245 F253:H253 G247:H247 G250:H251 F249:H249 F243:H243" name="Range19"/>
    <protectedRange sqref="F283:H283 G269:H269 G281:H281 F271:H271 F280:H280 G272:H272 G277:H278 F274:H274 F276:H276 F268:H268" name="Range21"/>
    <protectedRange sqref="F298:H298 F295:H295 F300:H300 G299:H299 F292:H292" name="Range23"/>
  </protectedRanges>
  <mergeCells count="10">
    <mergeCell ref="J4:L4"/>
    <mergeCell ref="J5:L5"/>
    <mergeCell ref="A5:I5"/>
    <mergeCell ref="I8:L8"/>
    <mergeCell ref="A8:A9"/>
    <mergeCell ref="B8:B9"/>
    <mergeCell ref="C8:C9"/>
    <mergeCell ref="D8:D9"/>
    <mergeCell ref="E8:E9"/>
    <mergeCell ref="G8:H8"/>
  </mergeCells>
  <printOptions/>
  <pageMargins left="1" right="0.05" top="0.75" bottom="0.75" header="0.3" footer="0.3"/>
  <pageSetup firstPageNumber="86" useFirstPageNumber="1" horizontalDpi="600" verticalDpi="600" orientation="portrait" scale="5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2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10.28125" style="3" customWidth="1"/>
    <col min="2" max="2" width="50.421875" style="19" bestFit="1" customWidth="1"/>
    <col min="3" max="3" width="5.28125" style="78" bestFit="1" customWidth="1"/>
    <col min="4" max="4" width="13.28125" style="3" customWidth="1"/>
    <col min="5" max="5" width="12.28125" style="3" customWidth="1"/>
    <col min="6" max="6" width="12.00390625" style="3" customWidth="1"/>
    <col min="7" max="7" width="11.140625" style="3" customWidth="1"/>
    <col min="8" max="8" width="13.28125" style="3" customWidth="1"/>
    <col min="9" max="9" width="12.421875" style="3" customWidth="1"/>
    <col min="10" max="10" width="12.8515625" style="3" customWidth="1"/>
    <col min="11" max="16384" width="9.140625" style="3" customWidth="1"/>
  </cols>
  <sheetData>
    <row r="1" spans="1:8" s="19" customFormat="1" ht="13.5">
      <c r="A1" s="23"/>
      <c r="B1" s="24"/>
      <c r="C1" s="23"/>
      <c r="D1" s="25"/>
      <c r="E1" s="26"/>
      <c r="F1" s="26"/>
      <c r="H1" s="19" t="s">
        <v>889</v>
      </c>
    </row>
    <row r="2" spans="1:7" s="19" customFormat="1" ht="13.5">
      <c r="A2" s="23"/>
      <c r="B2" s="24"/>
      <c r="C2" s="23"/>
      <c r="D2" s="25"/>
      <c r="E2" s="26"/>
      <c r="F2" s="26"/>
      <c r="G2" s="19" t="s">
        <v>610</v>
      </c>
    </row>
    <row r="3" spans="1:7" s="19" customFormat="1" ht="13.5">
      <c r="A3" s="23"/>
      <c r="B3" s="24"/>
      <c r="C3" s="23"/>
      <c r="D3" s="25"/>
      <c r="E3" s="26"/>
      <c r="F3" s="26"/>
      <c r="G3" s="19" t="s">
        <v>882</v>
      </c>
    </row>
    <row r="4" spans="1:9" s="19" customFormat="1" ht="12.75" customHeight="1">
      <c r="A4" s="23"/>
      <c r="B4" s="24"/>
      <c r="C4" s="23"/>
      <c r="D4" s="25"/>
      <c r="E4" s="26"/>
      <c r="F4" s="26"/>
      <c r="G4" s="303" t="s">
        <v>887</v>
      </c>
      <c r="H4" s="303"/>
      <c r="I4" s="303"/>
    </row>
    <row r="5" spans="1:10" ht="20.25">
      <c r="A5" s="248" t="s">
        <v>614</v>
      </c>
      <c r="B5" s="248"/>
      <c r="C5" s="248"/>
      <c r="D5" s="248"/>
      <c r="E5" s="248"/>
      <c r="F5" s="248"/>
      <c r="G5" s="248"/>
      <c r="H5" s="258"/>
      <c r="I5" s="258"/>
      <c r="J5" s="258"/>
    </row>
    <row r="6" spans="1:10" ht="32.25" customHeight="1">
      <c r="A6" s="107" t="s">
        <v>140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7.25">
      <c r="A7" s="103"/>
      <c r="B7" s="103"/>
      <c r="C7" s="103"/>
      <c r="D7" s="104"/>
      <c r="E7" s="104"/>
      <c r="F7" s="104"/>
      <c r="G7" s="104"/>
      <c r="H7" s="104"/>
      <c r="I7" s="104"/>
      <c r="J7" s="104"/>
    </row>
    <row r="8" spans="1:6" ht="16.5" customHeight="1">
      <c r="A8" s="105"/>
      <c r="B8" s="59"/>
      <c r="C8" s="59"/>
      <c r="D8" s="105"/>
      <c r="E8" s="267" t="s">
        <v>18</v>
      </c>
      <c r="F8" s="267"/>
    </row>
    <row r="9" spans="1:10" ht="17.25" customHeight="1">
      <c r="A9" s="268" t="s">
        <v>375</v>
      </c>
      <c r="B9" s="264" t="s">
        <v>376</v>
      </c>
      <c r="C9" s="264"/>
      <c r="D9" s="264" t="s">
        <v>372</v>
      </c>
      <c r="E9" s="264" t="s">
        <v>154</v>
      </c>
      <c r="F9" s="264"/>
      <c r="G9" s="259" t="s">
        <v>371</v>
      </c>
      <c r="H9" s="260"/>
      <c r="I9" s="260"/>
      <c r="J9" s="261"/>
    </row>
    <row r="10" spans="1:10" ht="27">
      <c r="A10" s="268"/>
      <c r="B10" s="264"/>
      <c r="C10" s="264"/>
      <c r="D10" s="264"/>
      <c r="E10" s="9" t="s">
        <v>373</v>
      </c>
      <c r="F10" s="9" t="s">
        <v>374</v>
      </c>
      <c r="G10" s="11" t="s">
        <v>191</v>
      </c>
      <c r="H10" s="11" t="s">
        <v>192</v>
      </c>
      <c r="I10" s="11" t="s">
        <v>193</v>
      </c>
      <c r="J10" s="11" t="s">
        <v>194</v>
      </c>
    </row>
    <row r="11" spans="1:10" ht="13.5">
      <c r="A11" s="60">
        <v>1</v>
      </c>
      <c r="B11" s="61">
        <v>2</v>
      </c>
      <c r="C11" s="60" t="s">
        <v>6</v>
      </c>
      <c r="D11" s="22">
        <v>4</v>
      </c>
      <c r="E11" s="22">
        <v>5</v>
      </c>
      <c r="F11" s="9">
        <v>6</v>
      </c>
      <c r="G11" s="10">
        <v>7</v>
      </c>
      <c r="H11" s="9">
        <v>8</v>
      </c>
      <c r="I11" s="9">
        <v>9</v>
      </c>
      <c r="J11" s="9">
        <v>10</v>
      </c>
    </row>
    <row r="12" spans="1:13" ht="33">
      <c r="A12" s="61">
        <v>4000</v>
      </c>
      <c r="B12" s="89" t="s">
        <v>377</v>
      </c>
      <c r="C12" s="62"/>
      <c r="D12" s="102">
        <f>SUM(D14,D173,D208)</f>
        <v>3963275.5</v>
      </c>
      <c r="E12" s="102">
        <f>+E14</f>
        <v>3651085.3</v>
      </c>
      <c r="F12" s="29">
        <f>SUM(F173,F208)</f>
        <v>685067.9</v>
      </c>
      <c r="G12" s="29">
        <f>SUM(G14,G173,G208)</f>
        <v>1241424.1</v>
      </c>
      <c r="H12" s="29">
        <f>SUM(H14,H173,H208)</f>
        <v>2131890.55</v>
      </c>
      <c r="I12" s="29">
        <f>SUM(I14,I173,I208)</f>
        <v>3045445.316129033</v>
      </c>
      <c r="J12" s="29">
        <f>SUM(J14,J173,J208)</f>
        <v>3963275.5</v>
      </c>
      <c r="M12" s="186">
        <f>+D12-'2.Gorcarakan tsaxs'!F11</f>
        <v>0</v>
      </c>
    </row>
    <row r="13" spans="1:10" ht="13.5">
      <c r="A13" s="61"/>
      <c r="B13" s="15" t="s">
        <v>378</v>
      </c>
      <c r="C13" s="62"/>
      <c r="D13" s="29"/>
      <c r="E13" s="29"/>
      <c r="F13" s="29"/>
      <c r="G13" s="29"/>
      <c r="H13" s="29"/>
      <c r="I13" s="29"/>
      <c r="J13" s="29"/>
    </row>
    <row r="14" spans="1:10" ht="66.75" customHeight="1">
      <c r="A14" s="61">
        <v>4050</v>
      </c>
      <c r="B14" s="12" t="s">
        <v>540</v>
      </c>
      <c r="C14" s="63" t="s">
        <v>19</v>
      </c>
      <c r="D14" s="102">
        <f>+D16+D29+D72+D87+D97+D129+D144</f>
        <v>3278207.6</v>
      </c>
      <c r="E14" s="102">
        <v>3651085.3</v>
      </c>
      <c r="F14" s="29"/>
      <c r="G14" s="29">
        <f>SUM(G16,G29,G72,G87,G97,G129,G144)</f>
        <v>764158.2999999999</v>
      </c>
      <c r="H14" s="29">
        <f>SUM(H16,H29,H72,H87,H97,H129,H144)</f>
        <v>1573675.05</v>
      </c>
      <c r="I14" s="29">
        <f>SUM(I16,I29,I72,I87,I97,I129,I144)</f>
        <v>2428803.816129033</v>
      </c>
      <c r="J14" s="29">
        <f>SUM(J16,J29,J72,J87,J97,J129,J144)</f>
        <v>3278207.6</v>
      </c>
    </row>
    <row r="15" spans="1:10" ht="13.5">
      <c r="A15" s="61"/>
      <c r="B15" s="15" t="s">
        <v>378</v>
      </c>
      <c r="C15" s="62"/>
      <c r="D15" s="29"/>
      <c r="E15" s="29"/>
      <c r="F15" s="29"/>
      <c r="G15" s="29"/>
      <c r="H15" s="29"/>
      <c r="I15" s="29"/>
      <c r="J15" s="29"/>
    </row>
    <row r="16" spans="1:10" ht="37.5" customHeight="1">
      <c r="A16" s="61">
        <v>4100</v>
      </c>
      <c r="B16" s="8" t="s">
        <v>379</v>
      </c>
      <c r="C16" s="64" t="s">
        <v>19</v>
      </c>
      <c r="D16" s="29">
        <f>SUM(D18,D23,D26)</f>
        <v>758192.7</v>
      </c>
      <c r="E16" s="29">
        <f>SUM(E18,E23,E26)</f>
        <v>758192.7</v>
      </c>
      <c r="F16" s="29" t="s">
        <v>0</v>
      </c>
      <c r="G16" s="29">
        <f>SUM(G18,G23,G26)</f>
        <v>157137.62499999997</v>
      </c>
      <c r="H16" s="29">
        <f>SUM(H18,H23,H26)</f>
        <v>328635.25</v>
      </c>
      <c r="I16" s="29">
        <f>SUM(I18,I23,I26)</f>
        <v>542553.966129033</v>
      </c>
      <c r="J16" s="29">
        <f>SUM(J18,J23,J26)</f>
        <v>758192.7</v>
      </c>
    </row>
    <row r="17" spans="1:10" ht="13.5">
      <c r="A17" s="61"/>
      <c r="B17" s="15" t="s">
        <v>378</v>
      </c>
      <c r="C17" s="62"/>
      <c r="D17" s="29"/>
      <c r="E17" s="29"/>
      <c r="F17" s="29"/>
      <c r="G17" s="29"/>
      <c r="H17" s="29"/>
      <c r="I17" s="29"/>
      <c r="J17" s="29"/>
    </row>
    <row r="18" spans="1:10" ht="27">
      <c r="A18" s="61">
        <v>4110</v>
      </c>
      <c r="B18" s="15" t="s">
        <v>380</v>
      </c>
      <c r="C18" s="64" t="s">
        <v>19</v>
      </c>
      <c r="D18" s="29">
        <f>SUM(D20:D22)</f>
        <v>758192.7</v>
      </c>
      <c r="E18" s="29">
        <f>SUM(E20:E22)</f>
        <v>758192.7</v>
      </c>
      <c r="F18" s="29" t="s">
        <v>1</v>
      </c>
      <c r="G18" s="29">
        <f>SUM(G20:G22)</f>
        <v>157137.62499999997</v>
      </c>
      <c r="H18" s="29">
        <f>SUM(H20:H22)</f>
        <v>328635.25</v>
      </c>
      <c r="I18" s="29">
        <f>SUM(I20:I22)</f>
        <v>542553.966129033</v>
      </c>
      <c r="J18" s="29">
        <f>SUM(J20:J22)</f>
        <v>758192.7</v>
      </c>
    </row>
    <row r="19" spans="1:10" ht="13.5">
      <c r="A19" s="61"/>
      <c r="B19" s="15" t="s">
        <v>156</v>
      </c>
      <c r="C19" s="64"/>
      <c r="D19" s="29"/>
      <c r="E19" s="29"/>
      <c r="F19" s="29"/>
      <c r="G19" s="29"/>
      <c r="H19" s="29"/>
      <c r="I19" s="29"/>
      <c r="J19" s="29"/>
    </row>
    <row r="20" spans="1:10" ht="13.5">
      <c r="A20" s="61">
        <v>4111</v>
      </c>
      <c r="B20" s="13" t="s">
        <v>381</v>
      </c>
      <c r="C20" s="64" t="s">
        <v>20</v>
      </c>
      <c r="D20" s="29">
        <f>+'6.Gorcarakan ev tntesagitakan'!G16+'6.Gorcarakan ev tntesagitakan'!G73+'6.Gorcarakan ev tntesagitakan'!G351+'6.Gorcarakan ev tntesagitakan'!G390+'6.Gorcarakan ev tntesagitakan'!G437+'6.Gorcarakan ev tntesagitakan'!G749</f>
        <v>758192.7</v>
      </c>
      <c r="E20" s="29">
        <f>+'6.Gorcarakan ev tntesagitakan'!H16+'6.Gorcarakan ev tntesagitakan'!H73+'6.Gorcarakan ev tntesagitakan'!H351+'6.Gorcarakan ev tntesagitakan'!H390+'6.Gorcarakan ev tntesagitakan'!H437+'6.Gorcarakan ev tntesagitakan'!H749</f>
        <v>758192.7</v>
      </c>
      <c r="F20" s="29" t="s">
        <v>1</v>
      </c>
      <c r="G20" s="29">
        <f>+'6.Gorcarakan ev tntesagitakan'!J16+'6.Gorcarakan ev tntesagitakan'!J73+'6.Gorcarakan ev tntesagitakan'!J351+'6.Gorcarakan ev tntesagitakan'!J390+'6.Gorcarakan ev tntesagitakan'!J437+'6.Gorcarakan ev tntesagitakan'!J749</f>
        <v>157137.62499999997</v>
      </c>
      <c r="H20" s="29">
        <f>+'6.Gorcarakan ev tntesagitakan'!K16+'6.Gorcarakan ev tntesagitakan'!K73+'6.Gorcarakan ev tntesagitakan'!K351+'6.Gorcarakan ev tntesagitakan'!K390+'6.Gorcarakan ev tntesagitakan'!K437+'6.Gorcarakan ev tntesagitakan'!K749</f>
        <v>328635.25</v>
      </c>
      <c r="I20" s="29">
        <f>+'6.Gorcarakan ev tntesagitakan'!L16+'6.Gorcarakan ev tntesagitakan'!L73+'6.Gorcarakan ev tntesagitakan'!L351+'6.Gorcarakan ev tntesagitakan'!L390+'6.Gorcarakan ev tntesagitakan'!L437+'6.Gorcarakan ev tntesagitakan'!L749</f>
        <v>542553.966129033</v>
      </c>
      <c r="J20" s="29">
        <f>+'6.Gorcarakan ev tntesagitakan'!M16+'6.Gorcarakan ev tntesagitakan'!M73+'6.Gorcarakan ev tntesagitakan'!M351+'6.Gorcarakan ev tntesagitakan'!M390+'6.Gorcarakan ev tntesagitakan'!M437+'6.Gorcarakan ev tntesagitakan'!M749</f>
        <v>758192.7</v>
      </c>
    </row>
    <row r="21" spans="1:10" ht="27">
      <c r="A21" s="61">
        <v>4112</v>
      </c>
      <c r="B21" s="13" t="s">
        <v>382</v>
      </c>
      <c r="C21" s="64" t="s">
        <v>21</v>
      </c>
      <c r="D21" s="29"/>
      <c r="E21" s="29"/>
      <c r="F21" s="29" t="s">
        <v>1</v>
      </c>
      <c r="G21" s="29"/>
      <c r="H21" s="29"/>
      <c r="I21" s="29"/>
      <c r="J21" s="29"/>
    </row>
    <row r="22" spans="1:10" ht="13.5">
      <c r="A22" s="61">
        <v>4114</v>
      </c>
      <c r="B22" s="13" t="s">
        <v>383</v>
      </c>
      <c r="C22" s="64" t="s">
        <v>22</v>
      </c>
      <c r="D22" s="29">
        <f>SUM(E22:F22)</f>
        <v>0</v>
      </c>
      <c r="E22" s="29"/>
      <c r="F22" s="29" t="s">
        <v>1</v>
      </c>
      <c r="G22" s="29"/>
      <c r="H22" s="29"/>
      <c r="I22" s="29"/>
      <c r="J22" s="29"/>
    </row>
    <row r="23" spans="1:10" ht="27">
      <c r="A23" s="61">
        <v>4120</v>
      </c>
      <c r="B23" s="13" t="s">
        <v>384</v>
      </c>
      <c r="C23" s="64" t="s">
        <v>19</v>
      </c>
      <c r="D23" s="29">
        <f>SUM(D25)</f>
        <v>0</v>
      </c>
      <c r="E23" s="29">
        <f>SUM(E25)</f>
        <v>0</v>
      </c>
      <c r="F23" s="29" t="s">
        <v>1</v>
      </c>
      <c r="G23" s="29"/>
      <c r="H23" s="29"/>
      <c r="I23" s="29"/>
      <c r="J23" s="29"/>
    </row>
    <row r="24" spans="1:10" ht="13.5">
      <c r="A24" s="61"/>
      <c r="B24" s="15" t="s">
        <v>156</v>
      </c>
      <c r="C24" s="64"/>
      <c r="D24" s="29"/>
      <c r="E24" s="29"/>
      <c r="F24" s="29"/>
      <c r="G24" s="29"/>
      <c r="H24" s="29"/>
      <c r="I24" s="29"/>
      <c r="J24" s="29"/>
    </row>
    <row r="25" spans="1:10" ht="13.5">
      <c r="A25" s="61">
        <v>4121</v>
      </c>
      <c r="B25" s="13" t="s">
        <v>385</v>
      </c>
      <c r="C25" s="64" t="s">
        <v>23</v>
      </c>
      <c r="D25" s="29">
        <f>SUM(E25:F25)</f>
        <v>0</v>
      </c>
      <c r="E25" s="29"/>
      <c r="F25" s="29" t="s">
        <v>1</v>
      </c>
      <c r="G25" s="29"/>
      <c r="H25" s="29"/>
      <c r="I25" s="29"/>
      <c r="J25" s="29"/>
    </row>
    <row r="26" spans="1:10" ht="27">
      <c r="A26" s="61">
        <v>4130</v>
      </c>
      <c r="B26" s="13" t="s">
        <v>386</v>
      </c>
      <c r="C26" s="64" t="s">
        <v>19</v>
      </c>
      <c r="D26" s="29">
        <f>SUM(D28)</f>
        <v>0</v>
      </c>
      <c r="E26" s="29">
        <f>SUM(E28)</f>
        <v>0</v>
      </c>
      <c r="F26" s="29" t="s">
        <v>0</v>
      </c>
      <c r="G26" s="29"/>
      <c r="H26" s="29"/>
      <c r="I26" s="29"/>
      <c r="J26" s="29"/>
    </row>
    <row r="27" spans="1:10" ht="13.5">
      <c r="A27" s="61"/>
      <c r="B27" s="15" t="s">
        <v>156</v>
      </c>
      <c r="C27" s="64"/>
      <c r="D27" s="29"/>
      <c r="E27" s="29"/>
      <c r="F27" s="29"/>
      <c r="G27" s="29"/>
      <c r="H27" s="29"/>
      <c r="I27" s="29"/>
      <c r="J27" s="29"/>
    </row>
    <row r="28" spans="1:10" ht="13.5">
      <c r="A28" s="61">
        <v>4131</v>
      </c>
      <c r="B28" s="13" t="s">
        <v>387</v>
      </c>
      <c r="C28" s="64" t="s">
        <v>24</v>
      </c>
      <c r="D28" s="29">
        <f>SUM(E28:F28)</f>
        <v>0</v>
      </c>
      <c r="E28" s="29"/>
      <c r="F28" s="29" t="s">
        <v>0</v>
      </c>
      <c r="G28" s="29"/>
      <c r="H28" s="29"/>
      <c r="I28" s="29"/>
      <c r="J28" s="29"/>
    </row>
    <row r="29" spans="1:10" ht="54">
      <c r="A29" s="61">
        <v>4200</v>
      </c>
      <c r="B29" s="13" t="s">
        <v>388</v>
      </c>
      <c r="C29" s="64" t="s">
        <v>19</v>
      </c>
      <c r="D29" s="29">
        <f>SUM(D31,D40,D45,D55,D58,D62)</f>
        <v>694496.4</v>
      </c>
      <c r="E29" s="29">
        <f>SUM(E31,E40,E45,E55,E58,E62)</f>
        <v>694496.4</v>
      </c>
      <c r="F29" s="29" t="s">
        <v>1</v>
      </c>
      <c r="G29" s="29">
        <f>SUM(G31,G40,G45,G55,G58,G62)</f>
        <v>182042.94999999998</v>
      </c>
      <c r="H29" s="29">
        <f>SUM(H31,H40,H45,H55,H58,H62)</f>
        <v>356398.4</v>
      </c>
      <c r="I29" s="29">
        <f>SUM(I31,I40,I45,I55,I58,I62)</f>
        <v>537879.15</v>
      </c>
      <c r="J29" s="29">
        <f>SUM(J31,J40,J45,J55,J58,J62)</f>
        <v>694496.4</v>
      </c>
    </row>
    <row r="30" spans="1:10" ht="13.5">
      <c r="A30" s="61"/>
      <c r="B30" s="15" t="s">
        <v>378</v>
      </c>
      <c r="C30" s="62"/>
      <c r="D30" s="29"/>
      <c r="E30" s="29"/>
      <c r="F30" s="29"/>
      <c r="G30" s="29"/>
      <c r="H30" s="29"/>
      <c r="I30" s="29"/>
      <c r="J30" s="29"/>
    </row>
    <row r="31" spans="1:10" ht="40.5">
      <c r="A31" s="61">
        <v>4210</v>
      </c>
      <c r="B31" s="13" t="s">
        <v>389</v>
      </c>
      <c r="C31" s="64" t="s">
        <v>19</v>
      </c>
      <c r="D31" s="29">
        <f>SUM(D33:D39)</f>
        <v>280613.7</v>
      </c>
      <c r="E31" s="29">
        <f aca="true" t="shared" si="0" ref="E31:J31">SUM(E33:E39)</f>
        <v>280613.7</v>
      </c>
      <c r="F31" s="29" t="s">
        <v>19</v>
      </c>
      <c r="G31" s="29">
        <f t="shared" si="0"/>
        <v>80201.675</v>
      </c>
      <c r="H31" s="29">
        <f t="shared" si="0"/>
        <v>139181.7</v>
      </c>
      <c r="I31" s="29">
        <f t="shared" si="0"/>
        <v>210039.32499999998</v>
      </c>
      <c r="J31" s="29">
        <f t="shared" si="0"/>
        <v>280613.7</v>
      </c>
    </row>
    <row r="32" spans="1:10" ht="13.5">
      <c r="A32" s="61"/>
      <c r="B32" s="15" t="s">
        <v>156</v>
      </c>
      <c r="C32" s="64"/>
      <c r="D32" s="29"/>
      <c r="E32" s="29"/>
      <c r="F32" s="29"/>
      <c r="G32" s="29"/>
      <c r="H32" s="29"/>
      <c r="I32" s="29"/>
      <c r="J32" s="29"/>
    </row>
    <row r="33" spans="1:10" ht="13.5">
      <c r="A33" s="61">
        <v>4211</v>
      </c>
      <c r="B33" s="13" t="s">
        <v>390</v>
      </c>
      <c r="C33" s="64" t="s">
        <v>25</v>
      </c>
      <c r="D33" s="29">
        <f>SUM(E33:F33)</f>
        <v>0</v>
      </c>
      <c r="E33" s="29"/>
      <c r="F33" s="29" t="s">
        <v>1</v>
      </c>
      <c r="G33" s="29"/>
      <c r="H33" s="29"/>
      <c r="I33" s="29"/>
      <c r="J33" s="29"/>
    </row>
    <row r="34" spans="1:10" ht="13.5">
      <c r="A34" s="61">
        <v>4212</v>
      </c>
      <c r="B34" s="13" t="s">
        <v>391</v>
      </c>
      <c r="C34" s="64" t="s">
        <v>26</v>
      </c>
      <c r="D34" s="29">
        <f>+'6.Gorcarakan ev tntesagitakan'!G17+'6.Gorcarakan ev tntesagitakan'!G74+'6.Gorcarakan ev tntesagitakan'!G421+'6.Gorcarakan ev tntesagitakan'!G750</f>
        <v>224990.3</v>
      </c>
      <c r="E34" s="29">
        <f>+'6.Gorcarakan ev tntesagitakan'!H17+'6.Gorcarakan ev tntesagitakan'!H74+'6.Gorcarakan ev tntesagitakan'!H421+'6.Gorcarakan ev tntesagitakan'!H750</f>
        <v>224990.3</v>
      </c>
      <c r="F34" s="29" t="s">
        <v>1</v>
      </c>
      <c r="G34" s="29">
        <f>+'6.Gorcarakan ev tntesagitakan'!J17+'6.Gorcarakan ev tntesagitakan'!J74+'6.Gorcarakan ev tntesagitakan'!J421+'6.Gorcarakan ev tntesagitakan'!J750</f>
        <v>65048.3</v>
      </c>
      <c r="H34" s="29">
        <f>+'6.Gorcarakan ev tntesagitakan'!K17+'6.Gorcarakan ev tntesagitakan'!K74+'6.Gorcarakan ev tntesagitakan'!K421+'6.Gorcarakan ev tntesagitakan'!K750</f>
        <v>108000.2</v>
      </c>
      <c r="I34" s="29">
        <f>+'6.Gorcarakan ev tntesagitakan'!L17+'6.Gorcarakan ev tntesagitakan'!L74+'6.Gorcarakan ev tntesagitakan'!L421+'6.Gorcarakan ev tntesagitakan'!L750</f>
        <v>165898</v>
      </c>
      <c r="J34" s="29">
        <f>+'6.Gorcarakan ev tntesagitakan'!M17+'6.Gorcarakan ev tntesagitakan'!M74+'6.Gorcarakan ev tntesagitakan'!M421+'6.Gorcarakan ev tntesagitakan'!M750</f>
        <v>224990.3</v>
      </c>
    </row>
    <row r="35" spans="1:10" ht="13.5">
      <c r="A35" s="61">
        <v>4213</v>
      </c>
      <c r="B35" s="13" t="s">
        <v>392</v>
      </c>
      <c r="C35" s="64" t="s">
        <v>27</v>
      </c>
      <c r="D35" s="29">
        <f>+'6.Gorcarakan ev tntesagitakan'!G18+'6.Gorcarakan ev tntesagitakan'!G75+'6.Gorcarakan ev tntesagitakan'!G354+'6.Gorcarakan ev tntesagitakan'!G392+'6.Gorcarakan ev tntesagitakan'!G752</f>
        <v>19836.7</v>
      </c>
      <c r="E35" s="29">
        <f>+'6.Gorcarakan ev tntesagitakan'!H18+'6.Gorcarakan ev tntesagitakan'!H75+'6.Gorcarakan ev tntesagitakan'!H354+'6.Gorcarakan ev tntesagitakan'!H392+'6.Gorcarakan ev tntesagitakan'!H752</f>
        <v>19836.7</v>
      </c>
      <c r="F35" s="29" t="s">
        <v>1</v>
      </c>
      <c r="G35" s="29">
        <f>+'6.Gorcarakan ev tntesagitakan'!J18+'6.Gorcarakan ev tntesagitakan'!J75+'6.Gorcarakan ev tntesagitakan'!J354+'6.Gorcarakan ev tntesagitakan'!J392+'6.Gorcarakan ev tntesagitakan'!J752</f>
        <v>5846.2</v>
      </c>
      <c r="H35" s="29">
        <f>+'6.Gorcarakan ev tntesagitakan'!K18+'6.Gorcarakan ev tntesagitakan'!K75+'6.Gorcarakan ev tntesagitakan'!K354+'6.Gorcarakan ev tntesagitakan'!K392+'6.Gorcarakan ev tntesagitakan'!K752</f>
        <v>10510.400000000001</v>
      </c>
      <c r="I35" s="29">
        <f>+'6.Gorcarakan ev tntesagitakan'!L18+'6.Gorcarakan ev tntesagitakan'!L75+'6.Gorcarakan ev tntesagitakan'!L354+'6.Gorcarakan ev tntesagitakan'!L392+'6.Gorcarakan ev tntesagitakan'!L752</f>
        <v>15173.400000000001</v>
      </c>
      <c r="J35" s="29">
        <f>+'6.Gorcarakan ev tntesagitakan'!M18+'6.Gorcarakan ev tntesagitakan'!M75+'6.Gorcarakan ev tntesagitakan'!M354+'6.Gorcarakan ev tntesagitakan'!M392+'6.Gorcarakan ev tntesagitakan'!M752</f>
        <v>19836.7</v>
      </c>
    </row>
    <row r="36" spans="1:10" ht="13.5">
      <c r="A36" s="61">
        <v>4214</v>
      </c>
      <c r="B36" s="13" t="s">
        <v>393</v>
      </c>
      <c r="C36" s="64" t="s">
        <v>28</v>
      </c>
      <c r="D36" s="29">
        <f>+'6.Gorcarakan ev tntesagitakan'!G19+'6.Gorcarakan ev tntesagitakan'!G76+'6.Gorcarakan ev tntesagitakan'!G751</f>
        <v>9399.7</v>
      </c>
      <c r="E36" s="29">
        <f>+'6.Gorcarakan ev tntesagitakan'!H19+'6.Gorcarakan ev tntesagitakan'!H76+'6.Gorcarakan ev tntesagitakan'!H751</f>
        <v>9399.7</v>
      </c>
      <c r="F36" s="29" t="s">
        <v>1</v>
      </c>
      <c r="G36" s="29">
        <f>+'6.Gorcarakan ev tntesagitakan'!J19+'6.Gorcarakan ev tntesagitakan'!J76+'6.Gorcarakan ev tntesagitakan'!J751</f>
        <v>2670.425</v>
      </c>
      <c r="H36" s="29">
        <f>+'6.Gorcarakan ev tntesagitakan'!K19+'6.Gorcarakan ev tntesagitakan'!K76+'6.Gorcarakan ev tntesagitakan'!K751</f>
        <v>4883.6</v>
      </c>
      <c r="I36" s="29">
        <f>+'6.Gorcarakan ev tntesagitakan'!L19+'6.Gorcarakan ev tntesagitakan'!L76+'6.Gorcarakan ev tntesagitakan'!L751</f>
        <v>7156.675</v>
      </c>
      <c r="J36" s="29">
        <f>+'6.Gorcarakan ev tntesagitakan'!M19+'6.Gorcarakan ev tntesagitakan'!M76+'6.Gorcarakan ev tntesagitakan'!M751</f>
        <v>9399.7</v>
      </c>
    </row>
    <row r="37" spans="1:10" ht="13.5">
      <c r="A37" s="61">
        <v>4215</v>
      </c>
      <c r="B37" s="13" t="s">
        <v>394</v>
      </c>
      <c r="C37" s="64" t="s">
        <v>29</v>
      </c>
      <c r="D37" s="29">
        <f>+'6.Gorcarakan ev tntesagitakan'!G20+'6.Gorcarakan ev tntesagitakan'!G355+'6.Gorcarakan ev tntesagitakan'!G438</f>
        <v>2967</v>
      </c>
      <c r="E37" s="29">
        <f>+'6.Gorcarakan ev tntesagitakan'!H20+'6.Gorcarakan ev tntesagitakan'!H355+'6.Gorcarakan ev tntesagitakan'!H438</f>
        <v>2967</v>
      </c>
      <c r="F37" s="29" t="s">
        <v>0</v>
      </c>
      <c r="G37" s="29">
        <f>+'6.Gorcarakan ev tntesagitakan'!J20+'6.Gorcarakan ev tntesagitakan'!J355+'6.Gorcarakan ev tntesagitakan'!J438</f>
        <v>741.75</v>
      </c>
      <c r="H37" s="29">
        <f>+'6.Gorcarakan ev tntesagitakan'!K20+'6.Gorcarakan ev tntesagitakan'!K355+'6.Gorcarakan ev tntesagitakan'!K438</f>
        <v>1483.5</v>
      </c>
      <c r="I37" s="29">
        <f>+'6.Gorcarakan ev tntesagitakan'!L20+'6.Gorcarakan ev tntesagitakan'!L355+'6.Gorcarakan ev tntesagitakan'!L438</f>
        <v>2225.25</v>
      </c>
      <c r="J37" s="29">
        <f>+'6.Gorcarakan ev tntesagitakan'!M20+'6.Gorcarakan ev tntesagitakan'!M355+'6.Gorcarakan ev tntesagitakan'!M438</f>
        <v>2967</v>
      </c>
    </row>
    <row r="38" spans="1:10" ht="13.5">
      <c r="A38" s="61">
        <v>4216</v>
      </c>
      <c r="B38" s="13" t="s">
        <v>395</v>
      </c>
      <c r="C38" s="64" t="s">
        <v>30</v>
      </c>
      <c r="D38" s="29">
        <f>+'6.Gorcarakan ev tntesagitakan'!G21+'6.Gorcarakan ev tntesagitakan'!G352+'6.Gorcarakan ev tntesagitakan'!G536+'6.Gorcarakan ev tntesagitakan'!G545+'6.Gorcarakan ev tntesagitakan'!G753</f>
        <v>13876</v>
      </c>
      <c r="E38" s="29">
        <f>+'6.Gorcarakan ev tntesagitakan'!H21+'6.Gorcarakan ev tntesagitakan'!H352+'6.Gorcarakan ev tntesagitakan'!H536+'6.Gorcarakan ev tntesagitakan'!H545+'6.Gorcarakan ev tntesagitakan'!H753</f>
        <v>13876</v>
      </c>
      <c r="F38" s="29" t="s">
        <v>0</v>
      </c>
      <c r="G38" s="29">
        <f>+'6.Gorcarakan ev tntesagitakan'!J21+'6.Gorcarakan ev tntesagitakan'!J352+'6.Gorcarakan ev tntesagitakan'!J536+'6.Gorcarakan ev tntesagitakan'!J545+'6.Gorcarakan ev tntesagitakan'!J753</f>
        <v>3371</v>
      </c>
      <c r="H38" s="29">
        <f>+'6.Gorcarakan ev tntesagitakan'!K21+'6.Gorcarakan ev tntesagitakan'!K352+'6.Gorcarakan ev tntesagitakan'!K536+'6.Gorcarakan ev tntesagitakan'!K545+'6.Gorcarakan ev tntesagitakan'!K753</f>
        <v>9440</v>
      </c>
      <c r="I38" s="29">
        <f>+'6.Gorcarakan ev tntesagitakan'!L21+'6.Gorcarakan ev tntesagitakan'!L352+'6.Gorcarakan ev tntesagitakan'!L536+'6.Gorcarakan ev tntesagitakan'!L545+'6.Gorcarakan ev tntesagitakan'!L753</f>
        <v>12382</v>
      </c>
      <c r="J38" s="29">
        <f>+'6.Gorcarakan ev tntesagitakan'!M21+'6.Gorcarakan ev tntesagitakan'!M352+'6.Gorcarakan ev tntesagitakan'!M536+'6.Gorcarakan ev tntesagitakan'!M545+'6.Gorcarakan ev tntesagitakan'!M753</f>
        <v>13876</v>
      </c>
    </row>
    <row r="39" spans="1:10" ht="13.5">
      <c r="A39" s="61">
        <v>4217</v>
      </c>
      <c r="B39" s="13" t="s">
        <v>396</v>
      </c>
      <c r="C39" s="64" t="s">
        <v>31</v>
      </c>
      <c r="D39" s="29">
        <f>+'6.Gorcarakan ev tntesagitakan'!G22</f>
        <v>9544</v>
      </c>
      <c r="E39" s="29">
        <f>+'6.Gorcarakan ev tntesagitakan'!H22</f>
        <v>9544</v>
      </c>
      <c r="F39" s="29" t="s">
        <v>0</v>
      </c>
      <c r="G39" s="29">
        <f>+'6.Gorcarakan ev tntesagitakan'!J22</f>
        <v>2524</v>
      </c>
      <c r="H39" s="29">
        <f>+'6.Gorcarakan ev tntesagitakan'!K22</f>
        <v>4864</v>
      </c>
      <c r="I39" s="29">
        <f>+'6.Gorcarakan ev tntesagitakan'!L22</f>
        <v>7204</v>
      </c>
      <c r="J39" s="29">
        <f>+'6.Gorcarakan ev tntesagitakan'!M22</f>
        <v>9544</v>
      </c>
    </row>
    <row r="40" spans="1:10" ht="27">
      <c r="A40" s="61">
        <v>4220</v>
      </c>
      <c r="B40" s="13" t="s">
        <v>397</v>
      </c>
      <c r="C40" s="64" t="s">
        <v>19</v>
      </c>
      <c r="D40" s="29">
        <f>SUM(D42:D44)</f>
        <v>41387</v>
      </c>
      <c r="E40" s="29">
        <f>SUM(E42:E44)</f>
        <v>41387</v>
      </c>
      <c r="F40" s="29" t="s">
        <v>1</v>
      </c>
      <c r="G40" s="29">
        <f>SUM(G42:G44)</f>
        <v>8800.5</v>
      </c>
      <c r="H40" s="29">
        <f>SUM(H42:H44)</f>
        <v>22091</v>
      </c>
      <c r="I40" s="29">
        <f>SUM(I42:I44)</f>
        <v>31849</v>
      </c>
      <c r="J40" s="29">
        <f>SUM(J42:J44)</f>
        <v>41387</v>
      </c>
    </row>
    <row r="41" spans="1:10" ht="13.5">
      <c r="A41" s="61"/>
      <c r="B41" s="15" t="s">
        <v>156</v>
      </c>
      <c r="C41" s="64"/>
      <c r="D41" s="29"/>
      <c r="E41" s="29"/>
      <c r="F41" s="29"/>
      <c r="G41" s="29"/>
      <c r="H41" s="29"/>
      <c r="I41" s="29"/>
      <c r="J41" s="29"/>
    </row>
    <row r="42" spans="1:10" ht="13.5">
      <c r="A42" s="61">
        <v>4221</v>
      </c>
      <c r="B42" s="13" t="s">
        <v>398</v>
      </c>
      <c r="C42" s="65">
        <v>4221</v>
      </c>
      <c r="D42" s="29">
        <f>+'6.Gorcarakan ev tntesagitakan'!G23+'6.Gorcarakan ev tntesagitakan'!G530</f>
        <v>37787</v>
      </c>
      <c r="E42" s="29">
        <f>+'6.Gorcarakan ev tntesagitakan'!H23+'6.Gorcarakan ev tntesagitakan'!H530</f>
        <v>37787</v>
      </c>
      <c r="F42" s="29" t="s">
        <v>0</v>
      </c>
      <c r="G42" s="29">
        <f>+'6.Gorcarakan ev tntesagitakan'!J23+'6.Gorcarakan ev tntesagitakan'!J530</f>
        <v>7900.5</v>
      </c>
      <c r="H42" s="29">
        <f>+'6.Gorcarakan ev tntesagitakan'!K23+'6.Gorcarakan ev tntesagitakan'!K530</f>
        <v>20291</v>
      </c>
      <c r="I42" s="29">
        <f>+'6.Gorcarakan ev tntesagitakan'!L23+'6.Gorcarakan ev tntesagitakan'!L530</f>
        <v>29149</v>
      </c>
      <c r="J42" s="29">
        <f>+'6.Gorcarakan ev tntesagitakan'!M23+'6.Gorcarakan ev tntesagitakan'!M530</f>
        <v>37787</v>
      </c>
    </row>
    <row r="43" spans="1:10" ht="13.5">
      <c r="A43" s="61">
        <v>4222</v>
      </c>
      <c r="B43" s="13" t="s">
        <v>399</v>
      </c>
      <c r="C43" s="64" t="s">
        <v>32</v>
      </c>
      <c r="D43" s="29">
        <f>+'6.Gorcarakan ev tntesagitakan'!G24+'6.Gorcarakan ev tntesagitakan'!G531</f>
        <v>3600</v>
      </c>
      <c r="E43" s="29">
        <f>+'6.Gorcarakan ev tntesagitakan'!H24+'6.Gorcarakan ev tntesagitakan'!H531</f>
        <v>3600</v>
      </c>
      <c r="F43" s="29" t="s">
        <v>0</v>
      </c>
      <c r="G43" s="29">
        <f>+'6.Gorcarakan ev tntesagitakan'!J24+'6.Gorcarakan ev tntesagitakan'!J531</f>
        <v>900</v>
      </c>
      <c r="H43" s="29">
        <f>+'6.Gorcarakan ev tntesagitakan'!K24+'6.Gorcarakan ev tntesagitakan'!K531</f>
        <v>1800</v>
      </c>
      <c r="I43" s="29">
        <f>+'6.Gorcarakan ev tntesagitakan'!L24+'6.Gorcarakan ev tntesagitakan'!L531</f>
        <v>2700</v>
      </c>
      <c r="J43" s="29">
        <f>+'6.Gorcarakan ev tntesagitakan'!M24+'6.Gorcarakan ev tntesagitakan'!M531</f>
        <v>3600</v>
      </c>
    </row>
    <row r="44" spans="1:10" ht="13.5">
      <c r="A44" s="61">
        <v>4223</v>
      </c>
      <c r="B44" s="13" t="s">
        <v>400</v>
      </c>
      <c r="C44" s="64" t="s">
        <v>33</v>
      </c>
      <c r="D44" s="29">
        <f>SUM(E44:F44)</f>
        <v>0</v>
      </c>
      <c r="E44" s="29"/>
      <c r="F44" s="29" t="s">
        <v>1</v>
      </c>
      <c r="G44" s="29"/>
      <c r="H44" s="29"/>
      <c r="I44" s="29"/>
      <c r="J44" s="29"/>
    </row>
    <row r="45" spans="1:10" ht="54">
      <c r="A45" s="61">
        <v>4230</v>
      </c>
      <c r="B45" s="13" t="s">
        <v>401</v>
      </c>
      <c r="C45" s="64" t="s">
        <v>19</v>
      </c>
      <c r="D45" s="29">
        <f>SUM(D47:D54)</f>
        <v>60972.3</v>
      </c>
      <c r="E45" s="29">
        <f>SUM(E47:E54)</f>
        <v>60972.3</v>
      </c>
      <c r="F45" s="29" t="s">
        <v>1</v>
      </c>
      <c r="G45" s="29">
        <f>SUM(G47:G54)</f>
        <v>16198.849999999999</v>
      </c>
      <c r="H45" s="29">
        <f>SUM(H47:H54)</f>
        <v>31123.3</v>
      </c>
      <c r="I45" s="29">
        <f>SUM(I47:I54)</f>
        <v>46047.85</v>
      </c>
      <c r="J45" s="29">
        <f>SUM(J47:J54)</f>
        <v>60972.3</v>
      </c>
    </row>
    <row r="46" spans="1:10" ht="13.5">
      <c r="A46" s="61"/>
      <c r="B46" s="15" t="s">
        <v>156</v>
      </c>
      <c r="C46" s="64"/>
      <c r="D46" s="29"/>
      <c r="E46" s="29"/>
      <c r="F46" s="29"/>
      <c r="G46" s="29"/>
      <c r="H46" s="29"/>
      <c r="I46" s="29"/>
      <c r="J46" s="29"/>
    </row>
    <row r="47" spans="1:10" ht="13.5">
      <c r="A47" s="61">
        <v>4231</v>
      </c>
      <c r="B47" s="13" t="s">
        <v>402</v>
      </c>
      <c r="C47" s="64" t="s">
        <v>34</v>
      </c>
      <c r="D47" s="29">
        <f>SUM(E47:F47)</f>
        <v>0</v>
      </c>
      <c r="E47" s="29"/>
      <c r="F47" s="29" t="s">
        <v>1</v>
      </c>
      <c r="G47" s="29"/>
      <c r="H47" s="29"/>
      <c r="I47" s="29"/>
      <c r="J47" s="29"/>
    </row>
    <row r="48" spans="1:10" ht="13.5">
      <c r="A48" s="61">
        <v>4232</v>
      </c>
      <c r="B48" s="13" t="s">
        <v>403</v>
      </c>
      <c r="C48" s="64" t="s">
        <v>35</v>
      </c>
      <c r="D48" s="29">
        <f>SUM(E48:F48)</f>
        <v>0</v>
      </c>
      <c r="E48" s="29"/>
      <c r="F48" s="29" t="s">
        <v>1</v>
      </c>
      <c r="G48" s="29"/>
      <c r="H48" s="29"/>
      <c r="I48" s="29"/>
      <c r="J48" s="29"/>
    </row>
    <row r="49" spans="1:10" ht="27">
      <c r="A49" s="61">
        <v>4233</v>
      </c>
      <c r="B49" s="13" t="s">
        <v>404</v>
      </c>
      <c r="C49" s="64" t="s">
        <v>36</v>
      </c>
      <c r="D49" s="29">
        <f>SUM(E49:F49)</f>
        <v>0</v>
      </c>
      <c r="E49" s="29"/>
      <c r="F49" s="29" t="s">
        <v>1</v>
      </c>
      <c r="G49" s="29"/>
      <c r="H49" s="29"/>
      <c r="I49" s="29"/>
      <c r="J49" s="29"/>
    </row>
    <row r="50" spans="1:10" ht="13.5">
      <c r="A50" s="61">
        <v>4234</v>
      </c>
      <c r="B50" s="13" t="s">
        <v>405</v>
      </c>
      <c r="C50" s="64" t="s">
        <v>37</v>
      </c>
      <c r="D50" s="29">
        <f>+'6.Gorcarakan ev tntesagitakan'!G25</f>
        <v>7400</v>
      </c>
      <c r="E50" s="29">
        <f>+'6.Gorcarakan ev tntesagitakan'!H25</f>
        <v>7400</v>
      </c>
      <c r="F50" s="29" t="s">
        <v>0</v>
      </c>
      <c r="G50" s="29">
        <f>+'6.Gorcarakan ev tntesagitakan'!J25</f>
        <v>1850</v>
      </c>
      <c r="H50" s="29">
        <f>+'6.Gorcarakan ev tntesagitakan'!K25</f>
        <v>3700</v>
      </c>
      <c r="I50" s="29">
        <f>+'6.Gorcarakan ev tntesagitakan'!L25</f>
        <v>5550</v>
      </c>
      <c r="J50" s="29">
        <f>+'6.Gorcarakan ev tntesagitakan'!M25</f>
        <v>7400</v>
      </c>
    </row>
    <row r="51" spans="1:10" ht="13.5">
      <c r="A51" s="61">
        <v>4235</v>
      </c>
      <c r="B51" s="90" t="s">
        <v>406</v>
      </c>
      <c r="C51" s="7">
        <v>4235</v>
      </c>
      <c r="D51" s="29">
        <f>SUM(E51:F51)</f>
        <v>0</v>
      </c>
      <c r="E51" s="29"/>
      <c r="F51" s="29" t="s">
        <v>1</v>
      </c>
      <c r="G51" s="29"/>
      <c r="H51" s="29"/>
      <c r="I51" s="29"/>
      <c r="J51" s="29"/>
    </row>
    <row r="52" spans="1:10" ht="13.5">
      <c r="A52" s="61">
        <v>4236</v>
      </c>
      <c r="B52" s="13" t="s">
        <v>407</v>
      </c>
      <c r="C52" s="64" t="s">
        <v>38</v>
      </c>
      <c r="D52" s="29">
        <f>SUM(E52:F52)</f>
        <v>0</v>
      </c>
      <c r="E52" s="29"/>
      <c r="F52" s="29" t="s">
        <v>1</v>
      </c>
      <c r="G52" s="29"/>
      <c r="H52" s="29"/>
      <c r="I52" s="29"/>
      <c r="J52" s="29"/>
    </row>
    <row r="53" spans="1:10" ht="13.5">
      <c r="A53" s="61">
        <v>4237</v>
      </c>
      <c r="B53" s="13" t="s">
        <v>408</v>
      </c>
      <c r="C53" s="64" t="s">
        <v>39</v>
      </c>
      <c r="D53" s="29">
        <f>+'6.Gorcarakan ev tntesagitakan'!G26</f>
        <v>10772</v>
      </c>
      <c r="E53" s="29">
        <f>+'6.Gorcarakan ev tntesagitakan'!H26</f>
        <v>10772</v>
      </c>
      <c r="F53" s="29" t="s">
        <v>0</v>
      </c>
      <c r="G53" s="29">
        <f>+'6.Gorcarakan ev tntesagitakan'!J26</f>
        <v>2897</v>
      </c>
      <c r="H53" s="29">
        <f>+'6.Gorcarakan ev tntesagitakan'!K26</f>
        <v>5522</v>
      </c>
      <c r="I53" s="29">
        <f>+'6.Gorcarakan ev tntesagitakan'!L26</f>
        <v>8147</v>
      </c>
      <c r="J53" s="29">
        <f>+'6.Gorcarakan ev tntesagitakan'!M26</f>
        <v>10772</v>
      </c>
    </row>
    <row r="54" spans="1:10" ht="13.5">
      <c r="A54" s="61">
        <v>4238</v>
      </c>
      <c r="B54" s="13" t="s">
        <v>409</v>
      </c>
      <c r="C54" s="64" t="s">
        <v>40</v>
      </c>
      <c r="D54" s="29">
        <f>+'6.Gorcarakan ev tntesagitakan'!G27+'6.Gorcarakan ev tntesagitakan'!G77+'6.Gorcarakan ev tntesagitakan'!G274+'6.Gorcarakan ev tntesagitakan'!G353+'6.Gorcarakan ev tntesagitakan'!G422+'6.Gorcarakan ev tntesagitakan'!G439+'6.Gorcarakan ev tntesagitakan'!G713+'6.Gorcarakan ev tntesagitakan'!G736</f>
        <v>42800.3</v>
      </c>
      <c r="E54" s="29">
        <f>+'6.Gorcarakan ev tntesagitakan'!H27+'6.Gorcarakan ev tntesagitakan'!H77+'6.Gorcarakan ev tntesagitakan'!H274+'6.Gorcarakan ev tntesagitakan'!H353+'6.Gorcarakan ev tntesagitakan'!H422+'6.Gorcarakan ev tntesagitakan'!H439+'6.Gorcarakan ev tntesagitakan'!H713+'6.Gorcarakan ev tntesagitakan'!H736</f>
        <v>42800.3</v>
      </c>
      <c r="F54" s="29" t="s">
        <v>0</v>
      </c>
      <c r="G54" s="29">
        <f>+'6.Gorcarakan ev tntesagitakan'!J27+'6.Gorcarakan ev tntesagitakan'!J77+'6.Gorcarakan ev tntesagitakan'!J274+'6.Gorcarakan ev tntesagitakan'!J353+'6.Gorcarakan ev tntesagitakan'!J422+'6.Gorcarakan ev tntesagitakan'!J439+'6.Gorcarakan ev tntesagitakan'!J713+'6.Gorcarakan ev tntesagitakan'!J736</f>
        <v>11451.849999999999</v>
      </c>
      <c r="H54" s="29">
        <f>+'6.Gorcarakan ev tntesagitakan'!K27+'6.Gorcarakan ev tntesagitakan'!K77+'6.Gorcarakan ev tntesagitakan'!K274+'6.Gorcarakan ev tntesagitakan'!K353+'6.Gorcarakan ev tntesagitakan'!K422+'6.Gorcarakan ev tntesagitakan'!K439+'6.Gorcarakan ev tntesagitakan'!K713+'6.Gorcarakan ev tntesagitakan'!K736</f>
        <v>21901.3</v>
      </c>
      <c r="I54" s="29">
        <f>+'6.Gorcarakan ev tntesagitakan'!L27+'6.Gorcarakan ev tntesagitakan'!L77+'6.Gorcarakan ev tntesagitakan'!L274+'6.Gorcarakan ev tntesagitakan'!L353+'6.Gorcarakan ev tntesagitakan'!L422+'6.Gorcarakan ev tntesagitakan'!L439+'6.Gorcarakan ev tntesagitakan'!L713+'6.Gorcarakan ev tntesagitakan'!L736</f>
        <v>32350.85</v>
      </c>
      <c r="J54" s="29">
        <f>+'6.Gorcarakan ev tntesagitakan'!M27+'6.Gorcarakan ev tntesagitakan'!M77+'6.Gorcarakan ev tntesagitakan'!M274+'6.Gorcarakan ev tntesagitakan'!M353+'6.Gorcarakan ev tntesagitakan'!M422+'6.Gorcarakan ev tntesagitakan'!M439+'6.Gorcarakan ev tntesagitakan'!M713+'6.Gorcarakan ev tntesagitakan'!M736</f>
        <v>42800.3</v>
      </c>
    </row>
    <row r="55" spans="1:10" ht="27">
      <c r="A55" s="61">
        <v>4240</v>
      </c>
      <c r="B55" s="13" t="s">
        <v>410</v>
      </c>
      <c r="C55" s="64" t="s">
        <v>19</v>
      </c>
      <c r="D55" s="29">
        <f>+D57</f>
        <v>7265.5</v>
      </c>
      <c r="E55" s="29">
        <f>+E57</f>
        <v>7265.5</v>
      </c>
      <c r="F55" s="29" t="s">
        <v>1</v>
      </c>
      <c r="G55" s="29">
        <f>+G57</f>
        <v>1869.15</v>
      </c>
      <c r="H55" s="29">
        <f>+H57</f>
        <v>3667.8999999999996</v>
      </c>
      <c r="I55" s="29">
        <f>+I57</f>
        <v>5466.75</v>
      </c>
      <c r="J55" s="29">
        <f>+J57</f>
        <v>7265.5</v>
      </c>
    </row>
    <row r="56" spans="1:10" ht="13.5">
      <c r="A56" s="61"/>
      <c r="B56" s="15" t="s">
        <v>156</v>
      </c>
      <c r="C56" s="64"/>
      <c r="D56" s="29"/>
      <c r="E56" s="29"/>
      <c r="F56" s="29"/>
      <c r="G56" s="29"/>
      <c r="H56" s="29"/>
      <c r="I56" s="29"/>
      <c r="J56" s="29"/>
    </row>
    <row r="57" spans="1:10" ht="13.5">
      <c r="A57" s="61">
        <v>4241</v>
      </c>
      <c r="B57" s="13" t="s">
        <v>411</v>
      </c>
      <c r="C57" s="64" t="s">
        <v>41</v>
      </c>
      <c r="D57" s="29">
        <f>+'6.Gorcarakan ev tntesagitakan'!G28+'6.Gorcarakan ev tntesagitakan'!G90+'6.Gorcarakan ev tntesagitakan'!G97+'6.Gorcarakan ev tntesagitakan'!G356+'6.Gorcarakan ev tntesagitakan'!G440</f>
        <v>7265.5</v>
      </c>
      <c r="E57" s="29">
        <f>+'6.Gorcarakan ev tntesagitakan'!H28+'6.Gorcarakan ev tntesagitakan'!H90+'6.Gorcarakan ev tntesagitakan'!H97+'6.Gorcarakan ev tntesagitakan'!H356+'6.Gorcarakan ev tntesagitakan'!H440</f>
        <v>7265.5</v>
      </c>
      <c r="F57" s="29" t="s">
        <v>0</v>
      </c>
      <c r="G57" s="29">
        <f>+'6.Gorcarakan ev tntesagitakan'!J28+'6.Gorcarakan ev tntesagitakan'!J90+'6.Gorcarakan ev tntesagitakan'!J97+'6.Gorcarakan ev tntesagitakan'!J356+'6.Gorcarakan ev tntesagitakan'!J440</f>
        <v>1869.15</v>
      </c>
      <c r="H57" s="29">
        <f>+'6.Gorcarakan ev tntesagitakan'!K28+'6.Gorcarakan ev tntesagitakan'!K90+'6.Gorcarakan ev tntesagitakan'!K97+'6.Gorcarakan ev tntesagitakan'!K356+'6.Gorcarakan ev tntesagitakan'!K440</f>
        <v>3667.8999999999996</v>
      </c>
      <c r="I57" s="29">
        <f>+'6.Gorcarakan ev tntesagitakan'!L28+'6.Gorcarakan ev tntesagitakan'!L90+'6.Gorcarakan ev tntesagitakan'!L97+'6.Gorcarakan ev tntesagitakan'!L356+'6.Gorcarakan ev tntesagitakan'!L440</f>
        <v>5466.75</v>
      </c>
      <c r="J57" s="29">
        <f>+'6.Gorcarakan ev tntesagitakan'!M28+'6.Gorcarakan ev tntesagitakan'!M90+'6.Gorcarakan ev tntesagitakan'!M97+'6.Gorcarakan ev tntesagitakan'!M356+'6.Gorcarakan ev tntesagitakan'!M440</f>
        <v>7265.5</v>
      </c>
    </row>
    <row r="58" spans="1:10" ht="27">
      <c r="A58" s="61">
        <v>4250</v>
      </c>
      <c r="B58" s="13" t="s">
        <v>412</v>
      </c>
      <c r="C58" s="64" t="s">
        <v>19</v>
      </c>
      <c r="D58" s="29">
        <f>SUM(D60:D61)</f>
        <v>125354.7</v>
      </c>
      <c r="E58" s="29">
        <f>SUM(E60:E61)</f>
        <v>125354.7</v>
      </c>
      <c r="F58" s="29" t="s">
        <v>1</v>
      </c>
      <c r="G58" s="29">
        <f>SUM(G60:G61)</f>
        <v>29010.15</v>
      </c>
      <c r="H58" s="29">
        <f>SUM(H60:H61)</f>
        <v>67725</v>
      </c>
      <c r="I58" s="29">
        <f>SUM(I60:I61)</f>
        <v>106439.85</v>
      </c>
      <c r="J58" s="29">
        <f>SUM(J60:J61)</f>
        <v>125354.7</v>
      </c>
    </row>
    <row r="59" spans="1:10" ht="13.5">
      <c r="A59" s="61"/>
      <c r="B59" s="15" t="s">
        <v>156</v>
      </c>
      <c r="C59" s="64"/>
      <c r="D59" s="29"/>
      <c r="E59" s="29"/>
      <c r="F59" s="29"/>
      <c r="G59" s="29"/>
      <c r="H59" s="29"/>
      <c r="I59" s="29"/>
      <c r="J59" s="29"/>
    </row>
    <row r="60" spans="1:10" ht="27">
      <c r="A60" s="61">
        <v>4251</v>
      </c>
      <c r="B60" s="13" t="s">
        <v>413</v>
      </c>
      <c r="C60" s="64" t="s">
        <v>42</v>
      </c>
      <c r="D60" s="29">
        <f>+'6.Gorcarakan ev tntesagitakan'!G275+'6.Gorcarakan ev tntesagitakan'!G441+'6.Gorcarakan ev tntesagitakan'!G576</f>
        <v>122959.7</v>
      </c>
      <c r="E60" s="29">
        <f>+'6.Gorcarakan ev tntesagitakan'!H275+'6.Gorcarakan ev tntesagitakan'!H441+'6.Gorcarakan ev tntesagitakan'!H576</f>
        <v>122959.7</v>
      </c>
      <c r="F60" s="29" t="s">
        <v>0</v>
      </c>
      <c r="G60" s="29">
        <f>+'6.Gorcarakan ev tntesagitakan'!J275+'6.Gorcarakan ev tntesagitakan'!J441+'6.Gorcarakan ev tntesagitakan'!J576</f>
        <v>28411.4</v>
      </c>
      <c r="H60" s="29">
        <f>+'6.Gorcarakan ev tntesagitakan'!K275+'6.Gorcarakan ev tntesagitakan'!K441+'6.Gorcarakan ev tntesagitakan'!K576</f>
        <v>66527.5</v>
      </c>
      <c r="I60" s="29">
        <f>+'6.Gorcarakan ev tntesagitakan'!L275+'6.Gorcarakan ev tntesagitakan'!L441+'6.Gorcarakan ev tntesagitakan'!L576</f>
        <v>104643.6</v>
      </c>
      <c r="J60" s="29">
        <f>+'6.Gorcarakan ev tntesagitakan'!M275+'6.Gorcarakan ev tntesagitakan'!M441+'6.Gorcarakan ev tntesagitakan'!M576</f>
        <v>122959.7</v>
      </c>
    </row>
    <row r="61" spans="1:10" ht="27">
      <c r="A61" s="61">
        <v>4252</v>
      </c>
      <c r="B61" s="13" t="s">
        <v>414</v>
      </c>
      <c r="C61" s="64" t="s">
        <v>43</v>
      </c>
      <c r="D61" s="29">
        <f>+'6.Gorcarakan ev tntesagitakan'!G29</f>
        <v>2395</v>
      </c>
      <c r="E61" s="29">
        <f>+'6.Gorcarakan ev tntesagitakan'!H29</f>
        <v>2395</v>
      </c>
      <c r="F61" s="29" t="s">
        <v>0</v>
      </c>
      <c r="G61" s="29">
        <f>+'6.Gorcarakan ev tntesagitakan'!J29</f>
        <v>598.75</v>
      </c>
      <c r="H61" s="29">
        <f>+'6.Gorcarakan ev tntesagitakan'!K29</f>
        <v>1197.5</v>
      </c>
      <c r="I61" s="29">
        <f>+'6.Gorcarakan ev tntesagitakan'!L29</f>
        <v>1796.25</v>
      </c>
      <c r="J61" s="29">
        <f>+'6.Gorcarakan ev tntesagitakan'!M29</f>
        <v>2395</v>
      </c>
    </row>
    <row r="62" spans="1:10" ht="40.5">
      <c r="A62" s="61">
        <v>4260</v>
      </c>
      <c r="B62" s="13" t="s">
        <v>415</v>
      </c>
      <c r="C62" s="64" t="s">
        <v>19</v>
      </c>
      <c r="D62" s="29">
        <f>SUM(D64:D71)</f>
        <v>178903.2</v>
      </c>
      <c r="E62" s="29">
        <f>SUM(E64:E71)</f>
        <v>178903.2</v>
      </c>
      <c r="F62" s="29" t="s">
        <v>1</v>
      </c>
      <c r="G62" s="29">
        <f>SUM(G64:G71)</f>
        <v>45962.625</v>
      </c>
      <c r="H62" s="29">
        <f>SUM(H64:H71)</f>
        <v>92609.5</v>
      </c>
      <c r="I62" s="29">
        <f>SUM(I64:I71)</f>
        <v>138036.375</v>
      </c>
      <c r="J62" s="29">
        <f>SUM(J64:J71)</f>
        <v>178903.2</v>
      </c>
    </row>
    <row r="63" spans="1:10" ht="13.5">
      <c r="A63" s="61"/>
      <c r="B63" s="15" t="s">
        <v>156</v>
      </c>
      <c r="C63" s="64"/>
      <c r="D63" s="29"/>
      <c r="E63" s="29"/>
      <c r="F63" s="29"/>
      <c r="G63" s="29"/>
      <c r="H63" s="29"/>
      <c r="I63" s="29"/>
      <c r="J63" s="29"/>
    </row>
    <row r="64" spans="1:10" ht="13.5">
      <c r="A64" s="61">
        <v>4261</v>
      </c>
      <c r="B64" s="13" t="s">
        <v>416</v>
      </c>
      <c r="C64" s="64" t="s">
        <v>44</v>
      </c>
      <c r="D64" s="29">
        <f>+'6.Gorcarakan ev tntesagitakan'!G30+'6.Gorcarakan ev tntesagitakan'!G78+'6.Gorcarakan ev tntesagitakan'!G150+'6.Gorcarakan ev tntesagitakan'!G357+'6.Gorcarakan ev tntesagitakan'!G737+'6.Gorcarakan ev tntesagitakan'!G754</f>
        <v>9500.5</v>
      </c>
      <c r="E64" s="29">
        <f>+'6.Gorcarakan ev tntesagitakan'!H30+'6.Gorcarakan ev tntesagitakan'!H78+'6.Gorcarakan ev tntesagitakan'!H150+'6.Gorcarakan ev tntesagitakan'!H357+'6.Gorcarakan ev tntesagitakan'!H737+'6.Gorcarakan ev tntesagitakan'!H754</f>
        <v>9500.5</v>
      </c>
      <c r="F64" s="29" t="s">
        <v>0</v>
      </c>
      <c r="G64" s="29">
        <f>+'6.Gorcarakan ev tntesagitakan'!J30+'6.Gorcarakan ev tntesagitakan'!J78+'6.Gorcarakan ev tntesagitakan'!J150+'6.Gorcarakan ev tntesagitakan'!J357+'6.Gorcarakan ev tntesagitakan'!J737+'6.Gorcarakan ev tntesagitakan'!J754</f>
        <v>2375.125</v>
      </c>
      <c r="H64" s="29">
        <f>+'6.Gorcarakan ev tntesagitakan'!K30+'6.Gorcarakan ev tntesagitakan'!K78+'6.Gorcarakan ev tntesagitakan'!K150+'6.Gorcarakan ev tntesagitakan'!K357+'6.Gorcarakan ev tntesagitakan'!K737+'6.Gorcarakan ev tntesagitakan'!K754</f>
        <v>4750.3</v>
      </c>
      <c r="I64" s="29">
        <f>+'6.Gorcarakan ev tntesagitakan'!L30+'6.Gorcarakan ev tntesagitakan'!L78+'6.Gorcarakan ev tntesagitakan'!L150+'6.Gorcarakan ev tntesagitakan'!L357+'6.Gorcarakan ev tntesagitakan'!L737+'6.Gorcarakan ev tntesagitakan'!L754</f>
        <v>8050.375</v>
      </c>
      <c r="J64" s="29">
        <f>+'6.Gorcarakan ev tntesagitakan'!M30+'6.Gorcarakan ev tntesagitakan'!M78+'6.Gorcarakan ev tntesagitakan'!M150+'6.Gorcarakan ev tntesagitakan'!M357+'6.Gorcarakan ev tntesagitakan'!M737+'6.Gorcarakan ev tntesagitakan'!M754</f>
        <v>9500.5</v>
      </c>
    </row>
    <row r="65" spans="1:10" ht="13.5">
      <c r="A65" s="61">
        <v>4262</v>
      </c>
      <c r="B65" s="13" t="s">
        <v>417</v>
      </c>
      <c r="C65" s="64" t="s">
        <v>45</v>
      </c>
      <c r="D65" s="29">
        <f>+'6.Gorcarakan ev tntesagitakan'!G394</f>
        <v>2050</v>
      </c>
      <c r="E65" s="29">
        <f>+'6.Gorcarakan ev tntesagitakan'!H394</f>
        <v>2050</v>
      </c>
      <c r="F65" s="29" t="s">
        <v>0</v>
      </c>
      <c r="G65" s="29">
        <f>+'6.Gorcarakan ev tntesagitakan'!J394</f>
        <v>512.5</v>
      </c>
      <c r="H65" s="29">
        <f>+'6.Gorcarakan ev tntesagitakan'!K394</f>
        <v>1025</v>
      </c>
      <c r="I65" s="29">
        <f>+'6.Gorcarakan ev tntesagitakan'!L394</f>
        <v>1537.5</v>
      </c>
      <c r="J65" s="29">
        <f>+'6.Gorcarakan ev tntesagitakan'!M394</f>
        <v>2050</v>
      </c>
    </row>
    <row r="66" spans="1:10" ht="27">
      <c r="A66" s="61">
        <v>4263</v>
      </c>
      <c r="B66" s="13" t="s">
        <v>418</v>
      </c>
      <c r="C66" s="64" t="s">
        <v>46</v>
      </c>
      <c r="D66" s="29">
        <f>SUM(E66:F66)</f>
        <v>0</v>
      </c>
      <c r="E66" s="29"/>
      <c r="F66" s="29" t="s">
        <v>1</v>
      </c>
      <c r="G66" s="29"/>
      <c r="H66" s="29"/>
      <c r="I66" s="29"/>
      <c r="J66" s="29"/>
    </row>
    <row r="67" spans="1:10" ht="13.5">
      <c r="A67" s="61">
        <v>4264</v>
      </c>
      <c r="B67" s="13" t="s">
        <v>419</v>
      </c>
      <c r="C67" s="64" t="s">
        <v>47</v>
      </c>
      <c r="D67" s="29">
        <f>+'6.Gorcarakan ev tntesagitakan'!G31+'6.Gorcarakan ev tntesagitakan'!G151+'6.Gorcarakan ev tntesagitakan'!G358+'6.Gorcarakan ev tntesagitakan'!G391+'6.Gorcarakan ev tntesagitakan'!G442+'6.Gorcarakan ev tntesagitakan'!G756</f>
        <v>110698.7</v>
      </c>
      <c r="E67" s="29">
        <f>+'6.Gorcarakan ev tntesagitakan'!H31+'6.Gorcarakan ev tntesagitakan'!H151+'6.Gorcarakan ev tntesagitakan'!H358+'6.Gorcarakan ev tntesagitakan'!H391+'6.Gorcarakan ev tntesagitakan'!H442+'6.Gorcarakan ev tntesagitakan'!H756</f>
        <v>110698.7</v>
      </c>
      <c r="F67" s="29" t="s">
        <v>1</v>
      </c>
      <c r="G67" s="29">
        <f>+'6.Gorcarakan ev tntesagitakan'!J31+'6.Gorcarakan ev tntesagitakan'!J151+'6.Gorcarakan ev tntesagitakan'!J358+'6.Gorcarakan ev tntesagitakan'!J391+'6.Gorcarakan ev tntesagitakan'!J442+'6.Gorcarakan ev tntesagitakan'!J756</f>
        <v>27801.2</v>
      </c>
      <c r="H67" s="29">
        <f>+'6.Gorcarakan ev tntesagitakan'!K31+'6.Gorcarakan ev tntesagitakan'!K151+'6.Gorcarakan ev tntesagitakan'!K358+'6.Gorcarakan ev tntesagitakan'!K391+'6.Gorcarakan ev tntesagitakan'!K442+'6.Gorcarakan ev tntesagitakan'!K756</f>
        <v>55433.7</v>
      </c>
      <c r="I67" s="29">
        <f>+'6.Gorcarakan ev tntesagitakan'!L31+'6.Gorcarakan ev tntesagitakan'!L151+'6.Gorcarakan ev tntesagitakan'!L358+'6.Gorcarakan ev tntesagitakan'!L391+'6.Gorcarakan ev tntesagitakan'!L442+'6.Gorcarakan ev tntesagitakan'!L756</f>
        <v>83066.2</v>
      </c>
      <c r="J67" s="29">
        <f>+'6.Gorcarakan ev tntesagitakan'!M31+'6.Gorcarakan ev tntesagitakan'!M151+'6.Gorcarakan ev tntesagitakan'!M358+'6.Gorcarakan ev tntesagitakan'!M391+'6.Gorcarakan ev tntesagitakan'!M442+'6.Gorcarakan ev tntesagitakan'!M756</f>
        <v>110698.7</v>
      </c>
    </row>
    <row r="68" spans="1:10" ht="27">
      <c r="A68" s="61">
        <v>4265</v>
      </c>
      <c r="B68" s="13" t="s">
        <v>420</v>
      </c>
      <c r="C68" s="64" t="s">
        <v>48</v>
      </c>
      <c r="D68" s="29">
        <f>SUM(E68:F68)</f>
        <v>0</v>
      </c>
      <c r="E68" s="29"/>
      <c r="F68" s="29" t="s">
        <v>1</v>
      </c>
      <c r="G68" s="29"/>
      <c r="H68" s="29"/>
      <c r="I68" s="29"/>
      <c r="J68" s="29"/>
    </row>
    <row r="69" spans="1:10" ht="13.5">
      <c r="A69" s="61">
        <v>4266</v>
      </c>
      <c r="B69" s="13" t="s">
        <v>421</v>
      </c>
      <c r="C69" s="64" t="s">
        <v>49</v>
      </c>
      <c r="D69" s="29">
        <f>SUM(E69:F69)</f>
        <v>0</v>
      </c>
      <c r="E69" s="29"/>
      <c r="F69" s="29" t="s">
        <v>1</v>
      </c>
      <c r="G69" s="29"/>
      <c r="H69" s="29"/>
      <c r="I69" s="29"/>
      <c r="J69" s="29"/>
    </row>
    <row r="70" spans="1:10" ht="13.5">
      <c r="A70" s="61">
        <v>4267</v>
      </c>
      <c r="B70" s="13" t="s">
        <v>422</v>
      </c>
      <c r="C70" s="64" t="s">
        <v>50</v>
      </c>
      <c r="D70" s="29">
        <f>SUM(E70:F70)</f>
        <v>0</v>
      </c>
      <c r="E70" s="29"/>
      <c r="F70" s="29" t="s">
        <v>1</v>
      </c>
      <c r="G70" s="29"/>
      <c r="H70" s="29"/>
      <c r="I70" s="29"/>
      <c r="J70" s="29"/>
    </row>
    <row r="71" spans="1:10" ht="13.5">
      <c r="A71" s="61">
        <v>4268</v>
      </c>
      <c r="B71" s="13" t="s">
        <v>423</v>
      </c>
      <c r="C71" s="64" t="s">
        <v>51</v>
      </c>
      <c r="D71" s="29">
        <f>+'6.Gorcarakan ev tntesagitakan'!G32+'6.Gorcarakan ev tntesagitakan'!G79+'6.Gorcarakan ev tntesagitakan'!G276+'6.Gorcarakan ev tntesagitakan'!G359+'6.Gorcarakan ev tntesagitakan'!G395+'6.Gorcarakan ev tntesagitakan'!G423+'6.Gorcarakan ev tntesagitakan'!G443+'6.Gorcarakan ev tntesagitakan'!G577</f>
        <v>56654</v>
      </c>
      <c r="E71" s="29">
        <f>+'6.Gorcarakan ev tntesagitakan'!H32+'6.Gorcarakan ev tntesagitakan'!H79+'6.Gorcarakan ev tntesagitakan'!H276+'6.Gorcarakan ev tntesagitakan'!H359+'6.Gorcarakan ev tntesagitakan'!H395+'6.Gorcarakan ev tntesagitakan'!H423+'6.Gorcarakan ev tntesagitakan'!H443+'6.Gorcarakan ev tntesagitakan'!H577</f>
        <v>56654</v>
      </c>
      <c r="F71" s="29" t="s">
        <v>1</v>
      </c>
      <c r="G71" s="29">
        <f>+'6.Gorcarakan ev tntesagitakan'!J32+'6.Gorcarakan ev tntesagitakan'!J79+'6.Gorcarakan ev tntesagitakan'!J276+'6.Gorcarakan ev tntesagitakan'!J359+'6.Gorcarakan ev tntesagitakan'!J395+'6.Gorcarakan ev tntesagitakan'!J423+'6.Gorcarakan ev tntesagitakan'!J443+'6.Gorcarakan ev tntesagitakan'!J577</f>
        <v>15273.8</v>
      </c>
      <c r="H71" s="29">
        <f>+'6.Gorcarakan ev tntesagitakan'!K32+'6.Gorcarakan ev tntesagitakan'!K79+'6.Gorcarakan ev tntesagitakan'!K276+'6.Gorcarakan ev tntesagitakan'!K359+'6.Gorcarakan ev tntesagitakan'!K395+'6.Gorcarakan ev tntesagitakan'!K423+'6.Gorcarakan ev tntesagitakan'!K443+'6.Gorcarakan ev tntesagitakan'!K577</f>
        <v>31400.5</v>
      </c>
      <c r="I71" s="29">
        <f>+'6.Gorcarakan ev tntesagitakan'!L32+'6.Gorcarakan ev tntesagitakan'!L79+'6.Gorcarakan ev tntesagitakan'!L276+'6.Gorcarakan ev tntesagitakan'!L359+'6.Gorcarakan ev tntesagitakan'!L395+'6.Gorcarakan ev tntesagitakan'!L423+'6.Gorcarakan ev tntesagitakan'!L443+'6.Gorcarakan ev tntesagitakan'!L577</f>
        <v>45382.3</v>
      </c>
      <c r="J71" s="29">
        <f>+'6.Gorcarakan ev tntesagitakan'!M32+'6.Gorcarakan ev tntesagitakan'!M79+'6.Gorcarakan ev tntesagitakan'!M276+'6.Gorcarakan ev tntesagitakan'!M359+'6.Gorcarakan ev tntesagitakan'!M395+'6.Gorcarakan ev tntesagitakan'!M423+'6.Gorcarakan ev tntesagitakan'!M443+'6.Gorcarakan ev tntesagitakan'!M577</f>
        <v>56654</v>
      </c>
    </row>
    <row r="72" spans="1:10" ht="13.5">
      <c r="A72" s="61">
        <v>4300</v>
      </c>
      <c r="B72" s="13" t="s">
        <v>424</v>
      </c>
      <c r="C72" s="64" t="s">
        <v>19</v>
      </c>
      <c r="D72" s="29">
        <f>SUM(D74,D78,D82)</f>
        <v>12106.5</v>
      </c>
      <c r="E72" s="29">
        <f>SUM(E74,E78,E82)</f>
        <v>12106.5</v>
      </c>
      <c r="F72" s="29" t="s">
        <v>1</v>
      </c>
      <c r="G72" s="29">
        <f>SUM(G74,G78,G82)</f>
        <v>3026.625</v>
      </c>
      <c r="H72" s="29">
        <f>SUM(H74,H78,H82)</f>
        <v>6053.25</v>
      </c>
      <c r="I72" s="29">
        <f>SUM(I74,I78,I82)</f>
        <v>9079.875</v>
      </c>
      <c r="J72" s="29">
        <f>SUM(J74,J78,J82)</f>
        <v>12106.5</v>
      </c>
    </row>
    <row r="73" spans="1:10" ht="13.5">
      <c r="A73" s="61"/>
      <c r="B73" s="15" t="s">
        <v>378</v>
      </c>
      <c r="C73" s="62"/>
      <c r="D73" s="29"/>
      <c r="E73" s="29"/>
      <c r="F73" s="29"/>
      <c r="G73" s="29"/>
      <c r="H73" s="29"/>
      <c r="I73" s="29"/>
      <c r="J73" s="29"/>
    </row>
    <row r="74" spans="1:10" ht="13.5">
      <c r="A74" s="61">
        <v>4310</v>
      </c>
      <c r="B74" s="13" t="s">
        <v>425</v>
      </c>
      <c r="C74" s="64" t="s">
        <v>19</v>
      </c>
      <c r="D74" s="29">
        <f>SUM(D76:D77)</f>
        <v>12106.5</v>
      </c>
      <c r="E74" s="29">
        <f>SUM(E76:E77)</f>
        <v>12106.5</v>
      </c>
      <c r="F74" s="29" t="s">
        <v>0</v>
      </c>
      <c r="G74" s="29">
        <f>SUM(G76:G77)</f>
        <v>3026.625</v>
      </c>
      <c r="H74" s="29">
        <f>SUM(H76:H77)</f>
        <v>6053.25</v>
      </c>
      <c r="I74" s="29">
        <f>SUM(I76:I77)</f>
        <v>9079.875</v>
      </c>
      <c r="J74" s="29">
        <f>SUM(J76:J77)</f>
        <v>12106.5</v>
      </c>
    </row>
    <row r="75" spans="1:10" ht="13.5">
      <c r="A75" s="61"/>
      <c r="B75" s="15" t="s">
        <v>156</v>
      </c>
      <c r="C75" s="64"/>
      <c r="D75" s="29"/>
      <c r="E75" s="29"/>
      <c r="F75" s="29"/>
      <c r="G75" s="29"/>
      <c r="H75" s="29"/>
      <c r="I75" s="29"/>
      <c r="J75" s="29"/>
    </row>
    <row r="76" spans="1:10" ht="13.5">
      <c r="A76" s="61">
        <v>4311</v>
      </c>
      <c r="B76" s="13" t="s">
        <v>426</v>
      </c>
      <c r="C76" s="64" t="s">
        <v>52</v>
      </c>
      <c r="D76" s="29">
        <f>SUM(E76:F76)</f>
        <v>0</v>
      </c>
      <c r="E76" s="29"/>
      <c r="F76" s="29" t="s">
        <v>1</v>
      </c>
      <c r="G76" s="29"/>
      <c r="H76" s="29"/>
      <c r="I76" s="29"/>
      <c r="J76" s="29"/>
    </row>
    <row r="77" spans="1:10" ht="13.5">
      <c r="A77" s="61">
        <v>4312</v>
      </c>
      <c r="B77" s="13" t="s">
        <v>427</v>
      </c>
      <c r="C77" s="64" t="s">
        <v>53</v>
      </c>
      <c r="D77" s="29">
        <f>+'6.Gorcarakan ev tntesagitakan'!G101</f>
        <v>12106.5</v>
      </c>
      <c r="E77" s="29">
        <f>+'6.Gorcarakan ev tntesagitakan'!H101</f>
        <v>12106.5</v>
      </c>
      <c r="F77" s="29" t="s">
        <v>0</v>
      </c>
      <c r="G77" s="29">
        <f>+'6.Gorcarakan ev tntesagitakan'!J101</f>
        <v>3026.625</v>
      </c>
      <c r="H77" s="29">
        <f>+'6.Gorcarakan ev tntesagitakan'!K101</f>
        <v>6053.25</v>
      </c>
      <c r="I77" s="29">
        <f>+'6.Gorcarakan ev tntesagitakan'!L101</f>
        <v>9079.875</v>
      </c>
      <c r="J77" s="29">
        <f>+'6.Gorcarakan ev tntesagitakan'!M101</f>
        <v>12106.5</v>
      </c>
    </row>
    <row r="78" spans="1:10" ht="13.5">
      <c r="A78" s="61">
        <v>4320</v>
      </c>
      <c r="B78" s="13" t="s">
        <v>428</v>
      </c>
      <c r="C78" s="64" t="s">
        <v>19</v>
      </c>
      <c r="D78" s="29">
        <f>SUM(D80:D81)</f>
        <v>0</v>
      </c>
      <c r="E78" s="29">
        <f>SUM(E80:E81)</f>
        <v>0</v>
      </c>
      <c r="F78" s="29" t="s">
        <v>0</v>
      </c>
      <c r="G78" s="29"/>
      <c r="H78" s="29"/>
      <c r="I78" s="29"/>
      <c r="J78" s="29"/>
    </row>
    <row r="79" spans="1:10" ht="13.5">
      <c r="A79" s="61"/>
      <c r="B79" s="15" t="s">
        <v>156</v>
      </c>
      <c r="C79" s="64"/>
      <c r="D79" s="29"/>
      <c r="E79" s="29"/>
      <c r="F79" s="29"/>
      <c r="G79" s="29"/>
      <c r="H79" s="29"/>
      <c r="I79" s="29"/>
      <c r="J79" s="29"/>
    </row>
    <row r="80" spans="1:10" ht="13.5">
      <c r="A80" s="61">
        <v>4321</v>
      </c>
      <c r="B80" s="13" t="s">
        <v>429</v>
      </c>
      <c r="C80" s="64" t="s">
        <v>54</v>
      </c>
      <c r="D80" s="29">
        <f>SUM(E80:F80)</f>
        <v>0</v>
      </c>
      <c r="E80" s="29"/>
      <c r="F80" s="29" t="s">
        <v>1</v>
      </c>
      <c r="G80" s="29"/>
      <c r="H80" s="29"/>
      <c r="I80" s="29"/>
      <c r="J80" s="29"/>
    </row>
    <row r="81" spans="1:10" ht="13.5">
      <c r="A81" s="61">
        <v>4322</v>
      </c>
      <c r="B81" s="13" t="s">
        <v>430</v>
      </c>
      <c r="C81" s="64" t="s">
        <v>55</v>
      </c>
      <c r="D81" s="29">
        <f>SUM(E81:F81)</f>
        <v>0</v>
      </c>
      <c r="E81" s="29"/>
      <c r="F81" s="29" t="s">
        <v>1</v>
      </c>
      <c r="G81" s="29"/>
      <c r="H81" s="29"/>
      <c r="I81" s="29"/>
      <c r="J81" s="29"/>
    </row>
    <row r="82" spans="1:10" ht="27">
      <c r="A82" s="61">
        <v>4330</v>
      </c>
      <c r="B82" s="13" t="s">
        <v>431</v>
      </c>
      <c r="C82" s="64" t="s">
        <v>19</v>
      </c>
      <c r="D82" s="29">
        <f>SUM(D84:D86)</f>
        <v>0</v>
      </c>
      <c r="E82" s="29">
        <f>SUM(E84:E86)</f>
        <v>0</v>
      </c>
      <c r="F82" s="29" t="s">
        <v>1</v>
      </c>
      <c r="G82" s="29"/>
      <c r="H82" s="29"/>
      <c r="I82" s="29"/>
      <c r="J82" s="29"/>
    </row>
    <row r="83" spans="1:10" ht="13.5">
      <c r="A83" s="61"/>
      <c r="B83" s="15" t="s">
        <v>156</v>
      </c>
      <c r="C83" s="64"/>
      <c r="D83" s="29"/>
      <c r="E83" s="29"/>
      <c r="F83" s="29"/>
      <c r="G83" s="29"/>
      <c r="H83" s="29"/>
      <c r="I83" s="29"/>
      <c r="J83" s="29"/>
    </row>
    <row r="84" spans="1:10" ht="13.5">
      <c r="A84" s="61">
        <v>4331</v>
      </c>
      <c r="B84" s="13" t="s">
        <v>432</v>
      </c>
      <c r="C84" s="64" t="s">
        <v>56</v>
      </c>
      <c r="D84" s="29">
        <f>SUM(E84:F84)</f>
        <v>0</v>
      </c>
      <c r="E84" s="29"/>
      <c r="F84" s="29" t="s">
        <v>1</v>
      </c>
      <c r="G84" s="29"/>
      <c r="H84" s="29"/>
      <c r="I84" s="29"/>
      <c r="J84" s="29"/>
    </row>
    <row r="85" spans="1:10" ht="13.5">
      <c r="A85" s="61">
        <v>4332</v>
      </c>
      <c r="B85" s="13" t="s">
        <v>433</v>
      </c>
      <c r="C85" s="64" t="s">
        <v>57</v>
      </c>
      <c r="D85" s="29">
        <f>SUM(E85:F85)</f>
        <v>0</v>
      </c>
      <c r="E85" s="29"/>
      <c r="F85" s="29" t="s">
        <v>1</v>
      </c>
      <c r="G85" s="29"/>
      <c r="H85" s="29"/>
      <c r="I85" s="29"/>
      <c r="J85" s="29"/>
    </row>
    <row r="86" spans="1:10" ht="13.5">
      <c r="A86" s="61">
        <v>4333</v>
      </c>
      <c r="B86" s="13" t="s">
        <v>434</v>
      </c>
      <c r="C86" s="64" t="s">
        <v>58</v>
      </c>
      <c r="D86" s="29">
        <f>SUM(E86:F86)</f>
        <v>0</v>
      </c>
      <c r="E86" s="29"/>
      <c r="F86" s="29" t="s">
        <v>1</v>
      </c>
      <c r="G86" s="29"/>
      <c r="H86" s="29"/>
      <c r="I86" s="29"/>
      <c r="J86" s="29"/>
    </row>
    <row r="87" spans="1:10" ht="13.5">
      <c r="A87" s="61">
        <v>4400</v>
      </c>
      <c r="B87" s="13" t="s">
        <v>435</v>
      </c>
      <c r="C87" s="64" t="s">
        <v>19</v>
      </c>
      <c r="D87" s="29">
        <f>SUM(D89,D93)</f>
        <v>1606490.5999999999</v>
      </c>
      <c r="E87" s="29">
        <f>SUM(E89,E93)</f>
        <v>1606490.5999999999</v>
      </c>
      <c r="F87" s="29" t="s">
        <v>1</v>
      </c>
      <c r="G87" s="29">
        <f>SUM(G89,G93)</f>
        <v>365766</v>
      </c>
      <c r="H87" s="29">
        <f>SUM(H89,H93)</f>
        <v>776651.95</v>
      </c>
      <c r="I87" s="29">
        <f>SUM(I89,I93)</f>
        <v>1190896.825</v>
      </c>
      <c r="J87" s="29">
        <f>SUM(J89,J93)</f>
        <v>1606490.5999999999</v>
      </c>
    </row>
    <row r="88" spans="1:10" ht="13.5">
      <c r="A88" s="61"/>
      <c r="B88" s="15" t="s">
        <v>378</v>
      </c>
      <c r="C88" s="62"/>
      <c r="D88" s="29"/>
      <c r="E88" s="29"/>
      <c r="F88" s="29"/>
      <c r="G88" s="29"/>
      <c r="H88" s="29"/>
      <c r="I88" s="29"/>
      <c r="J88" s="29"/>
    </row>
    <row r="89" spans="1:10" ht="27">
      <c r="A89" s="61">
        <v>4410</v>
      </c>
      <c r="B89" s="13" t="s">
        <v>436</v>
      </c>
      <c r="C89" s="64" t="s">
        <v>19</v>
      </c>
      <c r="D89" s="29">
        <f>SUM(D91:D92)</f>
        <v>1580490.5999999999</v>
      </c>
      <c r="E89" s="29">
        <f>SUM(E91:E92)</f>
        <v>1580490.5999999999</v>
      </c>
      <c r="F89" s="29" t="s">
        <v>0</v>
      </c>
      <c r="G89" s="29">
        <f>SUM(G91:G92)</f>
        <v>359266</v>
      </c>
      <c r="H89" s="29">
        <f>SUM(H91:H92)</f>
        <v>763651.95</v>
      </c>
      <c r="I89" s="29">
        <f>SUM(I91:I92)</f>
        <v>1171396.825</v>
      </c>
      <c r="J89" s="29">
        <f>SUM(J91:J92)</f>
        <v>1580490.5999999999</v>
      </c>
    </row>
    <row r="90" spans="1:10" ht="13.5">
      <c r="A90" s="61"/>
      <c r="B90" s="15" t="s">
        <v>156</v>
      </c>
      <c r="C90" s="64"/>
      <c r="D90" s="29"/>
      <c r="E90" s="29"/>
      <c r="F90" s="29"/>
      <c r="G90" s="29"/>
      <c r="H90" s="29"/>
      <c r="I90" s="29"/>
      <c r="J90" s="29"/>
    </row>
    <row r="91" spans="1:10" ht="27">
      <c r="A91" s="61">
        <v>4411</v>
      </c>
      <c r="B91" s="13" t="s">
        <v>437</v>
      </c>
      <c r="C91" s="64" t="s">
        <v>59</v>
      </c>
      <c r="D91" s="29">
        <f>+'6.Gorcarakan ev tntesagitakan'!G445+'6.Gorcarakan ev tntesagitakan'!G532+'6.Gorcarakan ev tntesagitakan'!G544+'6.Gorcarakan ev tntesagitakan'!G551+'6.Gorcarakan ev tntesagitakan'!G557+'6.Gorcarakan ev tntesagitakan'!G632</f>
        <v>1580490.5999999999</v>
      </c>
      <c r="E91" s="29">
        <f>+'6.Gorcarakan ev tntesagitakan'!H445+'6.Gorcarakan ev tntesagitakan'!H532+'6.Gorcarakan ev tntesagitakan'!H544+'6.Gorcarakan ev tntesagitakan'!H551+'6.Gorcarakan ev tntesagitakan'!H557+'6.Gorcarakan ev tntesagitakan'!H632</f>
        <v>1580490.5999999999</v>
      </c>
      <c r="F91" s="29" t="s">
        <v>0</v>
      </c>
      <c r="G91" s="29">
        <f>+'6.Gorcarakan ev tntesagitakan'!J445+'6.Gorcarakan ev tntesagitakan'!J532+'6.Gorcarakan ev tntesagitakan'!J544+'6.Gorcarakan ev tntesagitakan'!J551+'6.Gorcarakan ev tntesagitakan'!J557+'6.Gorcarakan ev tntesagitakan'!J632</f>
        <v>359266</v>
      </c>
      <c r="H91" s="29">
        <f>+'6.Gorcarakan ev tntesagitakan'!K445+'6.Gorcarakan ev tntesagitakan'!K532+'6.Gorcarakan ev tntesagitakan'!K544+'6.Gorcarakan ev tntesagitakan'!K551+'6.Gorcarakan ev tntesagitakan'!K557+'6.Gorcarakan ev tntesagitakan'!K632</f>
        <v>763651.95</v>
      </c>
      <c r="I91" s="29">
        <f>+'6.Gorcarakan ev tntesagitakan'!L445+'6.Gorcarakan ev tntesagitakan'!L532+'6.Gorcarakan ev tntesagitakan'!L544+'6.Gorcarakan ev tntesagitakan'!L551+'6.Gorcarakan ev tntesagitakan'!L557+'6.Gorcarakan ev tntesagitakan'!L632</f>
        <v>1171396.825</v>
      </c>
      <c r="J91" s="29">
        <f>+'6.Gorcarakan ev tntesagitakan'!M445+'6.Gorcarakan ev tntesagitakan'!M532+'6.Gorcarakan ev tntesagitakan'!M544+'6.Gorcarakan ev tntesagitakan'!M551+'6.Gorcarakan ev tntesagitakan'!M557+'6.Gorcarakan ev tntesagitakan'!M632</f>
        <v>1580490.5999999999</v>
      </c>
    </row>
    <row r="92" spans="1:10" ht="27">
      <c r="A92" s="61">
        <v>4412</v>
      </c>
      <c r="B92" s="13" t="s">
        <v>438</v>
      </c>
      <c r="C92" s="64" t="s">
        <v>60</v>
      </c>
      <c r="D92" s="29">
        <f>SUM(E92:F92)</f>
        <v>0</v>
      </c>
      <c r="E92" s="29"/>
      <c r="F92" s="29" t="s">
        <v>1</v>
      </c>
      <c r="G92" s="29"/>
      <c r="H92" s="29"/>
      <c r="I92" s="29"/>
      <c r="J92" s="29"/>
    </row>
    <row r="93" spans="1:10" ht="27">
      <c r="A93" s="61">
        <v>4420</v>
      </c>
      <c r="B93" s="13" t="s">
        <v>439</v>
      </c>
      <c r="C93" s="64" t="s">
        <v>19</v>
      </c>
      <c r="D93" s="29">
        <f>SUM(D95:D96)</f>
        <v>26000</v>
      </c>
      <c r="E93" s="29">
        <f>SUM(E95:E96)</f>
        <v>26000</v>
      </c>
      <c r="F93" s="29" t="s">
        <v>0</v>
      </c>
      <c r="G93" s="29">
        <f>SUM(G95:G96)</f>
        <v>6500</v>
      </c>
      <c r="H93" s="29">
        <f>SUM(H95:H96)</f>
        <v>13000</v>
      </c>
      <c r="I93" s="29">
        <f>SUM(I95:I96)</f>
        <v>19500</v>
      </c>
      <c r="J93" s="29">
        <f>SUM(J95:J96)</f>
        <v>26000</v>
      </c>
    </row>
    <row r="94" spans="1:10" ht="13.5">
      <c r="A94" s="61"/>
      <c r="B94" s="15" t="s">
        <v>156</v>
      </c>
      <c r="C94" s="64"/>
      <c r="D94" s="29"/>
      <c r="E94" s="29"/>
      <c r="F94" s="29"/>
      <c r="G94" s="29"/>
      <c r="H94" s="29"/>
      <c r="I94" s="29"/>
      <c r="J94" s="29"/>
    </row>
    <row r="95" spans="1:10" ht="27">
      <c r="A95" s="61">
        <v>4421</v>
      </c>
      <c r="B95" s="13" t="s">
        <v>440</v>
      </c>
      <c r="C95" s="64" t="s">
        <v>61</v>
      </c>
      <c r="D95" s="29">
        <f>+'6.Gorcarakan ev tntesagitakan'!G444</f>
        <v>26000</v>
      </c>
      <c r="E95" s="29">
        <f>+'6.Gorcarakan ev tntesagitakan'!H444</f>
        <v>26000</v>
      </c>
      <c r="F95" s="29" t="s">
        <v>0</v>
      </c>
      <c r="G95" s="29">
        <f>+'6.Gorcarakan ev tntesagitakan'!J444</f>
        <v>6500</v>
      </c>
      <c r="H95" s="29">
        <f>+'6.Gorcarakan ev tntesagitakan'!K444</f>
        <v>13000</v>
      </c>
      <c r="I95" s="29">
        <f>+'6.Gorcarakan ev tntesagitakan'!L444</f>
        <v>19500</v>
      </c>
      <c r="J95" s="29">
        <f>+'6.Gorcarakan ev tntesagitakan'!M444</f>
        <v>26000</v>
      </c>
    </row>
    <row r="96" spans="1:10" ht="27">
      <c r="A96" s="61">
        <v>4422</v>
      </c>
      <c r="B96" s="13" t="s">
        <v>441</v>
      </c>
      <c r="C96" s="64" t="s">
        <v>62</v>
      </c>
      <c r="D96" s="29">
        <f>SUM(E96:F96)</f>
        <v>0</v>
      </c>
      <c r="E96" s="29"/>
      <c r="F96" s="29" t="s">
        <v>1</v>
      </c>
      <c r="G96" s="29"/>
      <c r="H96" s="29"/>
      <c r="I96" s="29"/>
      <c r="J96" s="29"/>
    </row>
    <row r="97" spans="1:10" ht="27">
      <c r="A97" s="61">
        <v>4500</v>
      </c>
      <c r="B97" s="13" t="s">
        <v>442</v>
      </c>
      <c r="C97" s="64" t="s">
        <v>19</v>
      </c>
      <c r="D97" s="29">
        <f>SUM(D99,D103,D107,D118)</f>
        <v>0</v>
      </c>
      <c r="E97" s="29">
        <f>SUM(E99,E103,E107,E118)</f>
        <v>0</v>
      </c>
      <c r="F97" s="29" t="s">
        <v>1</v>
      </c>
      <c r="G97" s="29"/>
      <c r="H97" s="29"/>
      <c r="I97" s="29"/>
      <c r="J97" s="29"/>
    </row>
    <row r="98" spans="1:10" ht="13.5">
      <c r="A98" s="61"/>
      <c r="B98" s="15" t="s">
        <v>378</v>
      </c>
      <c r="C98" s="62"/>
      <c r="D98" s="29"/>
      <c r="E98" s="29"/>
      <c r="F98" s="29"/>
      <c r="G98" s="29"/>
      <c r="H98" s="29"/>
      <c r="I98" s="29"/>
      <c r="J98" s="29"/>
    </row>
    <row r="99" spans="1:10" ht="27">
      <c r="A99" s="61">
        <v>4510</v>
      </c>
      <c r="B99" s="13" t="s">
        <v>443</v>
      </c>
      <c r="C99" s="64" t="s">
        <v>19</v>
      </c>
      <c r="D99" s="29">
        <f>SUM(D101:D102)</f>
        <v>0</v>
      </c>
      <c r="E99" s="29">
        <f>SUM(E101:E102)</f>
        <v>0</v>
      </c>
      <c r="F99" s="29" t="s">
        <v>0</v>
      </c>
      <c r="G99" s="29"/>
      <c r="H99" s="29"/>
      <c r="I99" s="29"/>
      <c r="J99" s="29"/>
    </row>
    <row r="100" spans="1:10" ht="13.5">
      <c r="A100" s="61"/>
      <c r="B100" s="15" t="s">
        <v>156</v>
      </c>
      <c r="C100" s="64"/>
      <c r="D100" s="29"/>
      <c r="E100" s="29"/>
      <c r="F100" s="29"/>
      <c r="G100" s="29"/>
      <c r="H100" s="29"/>
      <c r="I100" s="29"/>
      <c r="J100" s="29"/>
    </row>
    <row r="101" spans="1:10" ht="27">
      <c r="A101" s="61">
        <v>4511</v>
      </c>
      <c r="B101" s="13" t="s">
        <v>444</v>
      </c>
      <c r="C101" s="64" t="s">
        <v>63</v>
      </c>
      <c r="D101" s="29">
        <f>SUM(E101:F101)</f>
        <v>0</v>
      </c>
      <c r="E101" s="11"/>
      <c r="F101" s="29" t="s">
        <v>1</v>
      </c>
      <c r="G101" s="29"/>
      <c r="H101" s="29"/>
      <c r="I101" s="29"/>
      <c r="J101" s="29"/>
    </row>
    <row r="102" spans="1:10" ht="27">
      <c r="A102" s="61">
        <v>4512</v>
      </c>
      <c r="B102" s="13" t="s">
        <v>445</v>
      </c>
      <c r="C102" s="64" t="s">
        <v>64</v>
      </c>
      <c r="D102" s="29">
        <f>SUM(E102:F102)</f>
        <v>0</v>
      </c>
      <c r="E102" s="11"/>
      <c r="F102" s="29" t="s">
        <v>1</v>
      </c>
      <c r="G102" s="29"/>
      <c r="H102" s="29"/>
      <c r="I102" s="29"/>
      <c r="J102" s="29"/>
    </row>
    <row r="103" spans="1:10" ht="27">
      <c r="A103" s="61">
        <v>4520</v>
      </c>
      <c r="B103" s="13" t="s">
        <v>446</v>
      </c>
      <c r="C103" s="64" t="s">
        <v>19</v>
      </c>
      <c r="D103" s="29">
        <f>SUM(D105:D106)</f>
        <v>0</v>
      </c>
      <c r="E103" s="29">
        <f>SUM(E105:E106)</f>
        <v>0</v>
      </c>
      <c r="F103" s="29" t="s">
        <v>0</v>
      </c>
      <c r="G103" s="29"/>
      <c r="H103" s="29"/>
      <c r="I103" s="29"/>
      <c r="J103" s="29"/>
    </row>
    <row r="104" spans="1:10" ht="13.5">
      <c r="A104" s="61"/>
      <c r="B104" s="15" t="s">
        <v>156</v>
      </c>
      <c r="C104" s="64"/>
      <c r="D104" s="29"/>
      <c r="E104" s="29"/>
      <c r="F104" s="29"/>
      <c r="G104" s="29"/>
      <c r="H104" s="29"/>
      <c r="I104" s="29"/>
      <c r="J104" s="29"/>
    </row>
    <row r="105" spans="1:10" ht="27">
      <c r="A105" s="61">
        <v>4521</v>
      </c>
      <c r="B105" s="13" t="s">
        <v>447</v>
      </c>
      <c r="C105" s="64" t="s">
        <v>65</v>
      </c>
      <c r="D105" s="29">
        <f>SUM(E105:F105)</f>
        <v>0</v>
      </c>
      <c r="E105" s="29"/>
      <c r="F105" s="29" t="s">
        <v>1</v>
      </c>
      <c r="G105" s="29"/>
      <c r="H105" s="29"/>
      <c r="I105" s="29"/>
      <c r="J105" s="29"/>
    </row>
    <row r="106" spans="1:10" ht="27">
      <c r="A106" s="61">
        <v>4522</v>
      </c>
      <c r="B106" s="13" t="s">
        <v>448</v>
      </c>
      <c r="C106" s="64" t="s">
        <v>66</v>
      </c>
      <c r="D106" s="29">
        <f>SUM(E106:F106)</f>
        <v>0</v>
      </c>
      <c r="E106" s="66"/>
      <c r="F106" s="29" t="s">
        <v>1</v>
      </c>
      <c r="G106" s="29"/>
      <c r="H106" s="29"/>
      <c r="I106" s="29"/>
      <c r="J106" s="29"/>
    </row>
    <row r="107" spans="1:10" ht="27">
      <c r="A107" s="61">
        <v>4530</v>
      </c>
      <c r="B107" s="13" t="s">
        <v>449</v>
      </c>
      <c r="C107" s="64" t="s">
        <v>19</v>
      </c>
      <c r="D107" s="29">
        <f>SUM(D109:D111)</f>
        <v>0</v>
      </c>
      <c r="E107" s="29">
        <f>SUM(E109:E111)</f>
        <v>0</v>
      </c>
      <c r="F107" s="29" t="s">
        <v>1</v>
      </c>
      <c r="G107" s="29"/>
      <c r="H107" s="29"/>
      <c r="I107" s="29"/>
      <c r="J107" s="29"/>
    </row>
    <row r="108" spans="1:10" ht="13.5">
      <c r="A108" s="61"/>
      <c r="B108" s="15" t="s">
        <v>156</v>
      </c>
      <c r="C108" s="64"/>
      <c r="D108" s="29"/>
      <c r="E108" s="29"/>
      <c r="F108" s="29" t="s">
        <v>1</v>
      </c>
      <c r="G108" s="29"/>
      <c r="H108" s="29"/>
      <c r="I108" s="29"/>
      <c r="J108" s="29"/>
    </row>
    <row r="109" spans="1:10" ht="27">
      <c r="A109" s="61">
        <v>4531</v>
      </c>
      <c r="B109" s="90" t="s">
        <v>450</v>
      </c>
      <c r="C109" s="64" t="s">
        <v>67</v>
      </c>
      <c r="D109" s="29">
        <f>SUM(E109:F109)</f>
        <v>0</v>
      </c>
      <c r="E109" s="29"/>
      <c r="F109" s="29" t="s">
        <v>1</v>
      </c>
      <c r="G109" s="29"/>
      <c r="H109" s="29"/>
      <c r="I109" s="29"/>
      <c r="J109" s="29"/>
    </row>
    <row r="110" spans="1:10" ht="27">
      <c r="A110" s="61">
        <v>4532</v>
      </c>
      <c r="B110" s="90" t="s">
        <v>451</v>
      </c>
      <c r="C110" s="64" t="s">
        <v>68</v>
      </c>
      <c r="D110" s="29">
        <f>SUM(E110:F110)</f>
        <v>0</v>
      </c>
      <c r="E110" s="29"/>
      <c r="F110" s="29" t="s">
        <v>1</v>
      </c>
      <c r="G110" s="29"/>
      <c r="H110" s="29"/>
      <c r="I110" s="29"/>
      <c r="J110" s="29"/>
    </row>
    <row r="111" spans="1:10" ht="27">
      <c r="A111" s="61">
        <v>4533</v>
      </c>
      <c r="B111" s="90" t="s">
        <v>452</v>
      </c>
      <c r="C111" s="64" t="s">
        <v>69</v>
      </c>
      <c r="D111" s="29">
        <f>SUM(D113,D116,D117)</f>
        <v>0</v>
      </c>
      <c r="E111" s="29">
        <f>SUM(E113,E116,E117)</f>
        <v>0</v>
      </c>
      <c r="F111" s="29" t="s">
        <v>1</v>
      </c>
      <c r="G111" s="29"/>
      <c r="H111" s="29"/>
      <c r="I111" s="29"/>
      <c r="J111" s="29"/>
    </row>
    <row r="112" spans="1:10" ht="13.5">
      <c r="A112" s="61"/>
      <c r="B112" s="90" t="s">
        <v>378</v>
      </c>
      <c r="C112" s="64"/>
      <c r="D112" s="29"/>
      <c r="E112" s="29"/>
      <c r="F112" s="29" t="s">
        <v>1</v>
      </c>
      <c r="G112" s="29"/>
      <c r="H112" s="29"/>
      <c r="I112" s="29"/>
      <c r="J112" s="29"/>
    </row>
    <row r="113" spans="1:10" ht="27">
      <c r="A113" s="61">
        <v>4534</v>
      </c>
      <c r="B113" s="90" t="s">
        <v>453</v>
      </c>
      <c r="C113" s="64"/>
      <c r="D113" s="29">
        <f>SUM(D115:D115)</f>
        <v>0</v>
      </c>
      <c r="E113" s="29">
        <f>SUM(E115:E115)</f>
        <v>0</v>
      </c>
      <c r="F113" s="29" t="s">
        <v>1</v>
      </c>
      <c r="G113" s="29"/>
      <c r="H113" s="29"/>
      <c r="I113" s="29"/>
      <c r="J113" s="29"/>
    </row>
    <row r="114" spans="1:10" ht="13.5">
      <c r="A114" s="61"/>
      <c r="B114" s="90" t="s">
        <v>454</v>
      </c>
      <c r="C114" s="64"/>
      <c r="D114" s="29"/>
      <c r="E114" s="29"/>
      <c r="F114" s="29" t="s">
        <v>1</v>
      </c>
      <c r="G114" s="29"/>
      <c r="H114" s="29"/>
      <c r="I114" s="29"/>
      <c r="J114" s="29"/>
    </row>
    <row r="115" spans="1:10" ht="13.5">
      <c r="A115" s="61">
        <v>4536</v>
      </c>
      <c r="B115" s="90" t="s">
        <v>455</v>
      </c>
      <c r="C115" s="64"/>
      <c r="D115" s="29">
        <f>SUM(E115:F115)</f>
        <v>0</v>
      </c>
      <c r="E115" s="29"/>
      <c r="F115" s="29" t="s">
        <v>1</v>
      </c>
      <c r="G115" s="29"/>
      <c r="H115" s="29"/>
      <c r="I115" s="29"/>
      <c r="J115" s="29"/>
    </row>
    <row r="116" spans="1:10" ht="13.5">
      <c r="A116" s="61">
        <v>4537</v>
      </c>
      <c r="B116" s="90" t="s">
        <v>456</v>
      </c>
      <c r="C116" s="64"/>
      <c r="D116" s="29">
        <f>SUM(E116:F116)</f>
        <v>0</v>
      </c>
      <c r="E116" s="29"/>
      <c r="F116" s="29" t="s">
        <v>1</v>
      </c>
      <c r="G116" s="29"/>
      <c r="H116" s="29"/>
      <c r="I116" s="29"/>
      <c r="J116" s="29"/>
    </row>
    <row r="117" spans="1:10" ht="13.5">
      <c r="A117" s="61">
        <v>4538</v>
      </c>
      <c r="B117" s="90" t="s">
        <v>457</v>
      </c>
      <c r="C117" s="64"/>
      <c r="D117" s="29">
        <f>SUM(E117:F117)</f>
        <v>0</v>
      </c>
      <c r="E117" s="29"/>
      <c r="F117" s="29" t="s">
        <v>1</v>
      </c>
      <c r="G117" s="29"/>
      <c r="H117" s="29"/>
      <c r="I117" s="29"/>
      <c r="J117" s="29"/>
    </row>
    <row r="118" spans="1:10" ht="27">
      <c r="A118" s="61">
        <v>4540</v>
      </c>
      <c r="B118" s="13" t="s">
        <v>458</v>
      </c>
      <c r="C118" s="64" t="s">
        <v>19</v>
      </c>
      <c r="D118" s="29">
        <f>SUM(D120:D122)</f>
        <v>0</v>
      </c>
      <c r="E118" s="67">
        <f>E120+E121+E122</f>
        <v>0</v>
      </c>
      <c r="F118" s="29" t="s">
        <v>1</v>
      </c>
      <c r="G118" s="29"/>
      <c r="H118" s="29"/>
      <c r="I118" s="29"/>
      <c r="J118" s="29"/>
    </row>
    <row r="119" spans="1:10" ht="13.5">
      <c r="A119" s="61"/>
      <c r="B119" s="15" t="s">
        <v>156</v>
      </c>
      <c r="C119" s="64"/>
      <c r="D119" s="29"/>
      <c r="E119" s="29"/>
      <c r="F119" s="29"/>
      <c r="G119" s="29"/>
      <c r="H119" s="29"/>
      <c r="I119" s="29"/>
      <c r="J119" s="29"/>
    </row>
    <row r="120" spans="1:10" ht="27">
      <c r="A120" s="61">
        <v>4541</v>
      </c>
      <c r="B120" s="90" t="s">
        <v>459</v>
      </c>
      <c r="C120" s="64" t="s">
        <v>70</v>
      </c>
      <c r="D120" s="29">
        <f>SUM(E120:F120)</f>
        <v>0</v>
      </c>
      <c r="E120" s="11"/>
      <c r="F120" s="29" t="s">
        <v>1</v>
      </c>
      <c r="G120" s="29"/>
      <c r="H120" s="29"/>
      <c r="I120" s="29"/>
      <c r="J120" s="29"/>
    </row>
    <row r="121" spans="1:10" ht="27">
      <c r="A121" s="61">
        <v>4542</v>
      </c>
      <c r="B121" s="90" t="s">
        <v>460</v>
      </c>
      <c r="C121" s="64" t="s">
        <v>71</v>
      </c>
      <c r="D121" s="29">
        <f>SUM(E121:F121)</f>
        <v>0</v>
      </c>
      <c r="E121" s="11"/>
      <c r="F121" s="29" t="s">
        <v>1</v>
      </c>
      <c r="G121" s="29"/>
      <c r="H121" s="29"/>
      <c r="I121" s="29"/>
      <c r="J121" s="29"/>
    </row>
    <row r="122" spans="1:10" ht="27">
      <c r="A122" s="61">
        <v>4543</v>
      </c>
      <c r="B122" s="90" t="s">
        <v>461</v>
      </c>
      <c r="C122" s="64" t="s">
        <v>72</v>
      </c>
      <c r="D122" s="29">
        <f>SUM(D124,D127,D128)</f>
        <v>0</v>
      </c>
      <c r="E122" s="67">
        <f>E124</f>
        <v>0</v>
      </c>
      <c r="F122" s="29" t="s">
        <v>1</v>
      </c>
      <c r="G122" s="29"/>
      <c r="H122" s="29"/>
      <c r="I122" s="29"/>
      <c r="J122" s="29"/>
    </row>
    <row r="123" spans="1:10" ht="13.5">
      <c r="A123" s="61"/>
      <c r="B123" s="90" t="s">
        <v>378</v>
      </c>
      <c r="C123" s="64"/>
      <c r="D123" s="29"/>
      <c r="E123" s="29"/>
      <c r="F123" s="29"/>
      <c r="G123" s="29"/>
      <c r="H123" s="29"/>
      <c r="I123" s="29"/>
      <c r="J123" s="29"/>
    </row>
    <row r="124" spans="1:10" ht="27">
      <c r="A124" s="61">
        <v>4544</v>
      </c>
      <c r="B124" s="90" t="s">
        <v>462</v>
      </c>
      <c r="C124" s="64"/>
      <c r="D124" s="29">
        <f>SUM(D126:D126)</f>
        <v>0</v>
      </c>
      <c r="E124" s="67">
        <f>E126+E127+E128</f>
        <v>0</v>
      </c>
      <c r="F124" s="29" t="s">
        <v>1</v>
      </c>
      <c r="G124" s="29"/>
      <c r="H124" s="29"/>
      <c r="I124" s="29"/>
      <c r="J124" s="29"/>
    </row>
    <row r="125" spans="1:10" ht="13.5">
      <c r="A125" s="61"/>
      <c r="B125" s="90" t="s">
        <v>454</v>
      </c>
      <c r="C125" s="64"/>
      <c r="D125" s="29"/>
      <c r="E125" s="11"/>
      <c r="F125" s="29" t="s">
        <v>1</v>
      </c>
      <c r="G125" s="29"/>
      <c r="H125" s="29"/>
      <c r="I125" s="29"/>
      <c r="J125" s="29"/>
    </row>
    <row r="126" spans="1:10" ht="13.5">
      <c r="A126" s="61">
        <v>4546</v>
      </c>
      <c r="B126" s="90" t="s">
        <v>463</v>
      </c>
      <c r="C126" s="64"/>
      <c r="D126" s="29">
        <f>SUM(E126:F126)</f>
        <v>0</v>
      </c>
      <c r="E126" s="11"/>
      <c r="F126" s="29" t="s">
        <v>1</v>
      </c>
      <c r="G126" s="29"/>
      <c r="H126" s="29"/>
      <c r="I126" s="29"/>
      <c r="J126" s="29"/>
    </row>
    <row r="127" spans="1:10" ht="13.5">
      <c r="A127" s="61">
        <v>4547</v>
      </c>
      <c r="B127" s="90" t="s">
        <v>456</v>
      </c>
      <c r="C127" s="64"/>
      <c r="D127" s="29">
        <f>SUM(E127:F127)</f>
        <v>0</v>
      </c>
      <c r="E127" s="11"/>
      <c r="F127" s="29" t="s">
        <v>1</v>
      </c>
      <c r="G127" s="29"/>
      <c r="H127" s="29"/>
      <c r="I127" s="29"/>
      <c r="J127" s="29"/>
    </row>
    <row r="128" spans="1:10" ht="13.5">
      <c r="A128" s="61">
        <v>4548</v>
      </c>
      <c r="B128" s="90" t="s">
        <v>457</v>
      </c>
      <c r="C128" s="64"/>
      <c r="D128" s="29">
        <f>SUM(E128:F128)</f>
        <v>0</v>
      </c>
      <c r="E128" s="11"/>
      <c r="F128" s="29" t="s">
        <v>1</v>
      </c>
      <c r="G128" s="29"/>
      <c r="H128" s="29"/>
      <c r="I128" s="29"/>
      <c r="J128" s="29"/>
    </row>
    <row r="129" spans="1:10" ht="27">
      <c r="A129" s="61">
        <v>4600</v>
      </c>
      <c r="B129" s="13" t="s">
        <v>464</v>
      </c>
      <c r="C129" s="64" t="s">
        <v>19</v>
      </c>
      <c r="D129" s="29">
        <f>SUM(D131,D135,D141)</f>
        <v>56329</v>
      </c>
      <c r="E129" s="29">
        <f>SUM(E131,E135,E141)</f>
        <v>56329</v>
      </c>
      <c r="F129" s="29" t="s">
        <v>1</v>
      </c>
      <c r="G129" s="29">
        <f>SUM(G131,G135,G141)</f>
        <v>15826</v>
      </c>
      <c r="H129" s="29">
        <f>SUM(H131,H135,H141)</f>
        <v>29327</v>
      </c>
      <c r="I129" s="29">
        <f>SUM(I131,I135,I141)</f>
        <v>41903</v>
      </c>
      <c r="J129" s="29">
        <f>SUM(J131,J135,J141)</f>
        <v>56329</v>
      </c>
    </row>
    <row r="130" spans="1:10" ht="13.5">
      <c r="A130" s="61"/>
      <c r="B130" s="15" t="s">
        <v>378</v>
      </c>
      <c r="C130" s="62"/>
      <c r="D130" s="29"/>
      <c r="E130" s="29"/>
      <c r="F130" s="29"/>
      <c r="G130" s="29"/>
      <c r="H130" s="29"/>
      <c r="I130" s="29"/>
      <c r="J130" s="29"/>
    </row>
    <row r="131" spans="1:10" ht="13.5">
      <c r="A131" s="61">
        <v>4610</v>
      </c>
      <c r="B131" s="15" t="s">
        <v>465</v>
      </c>
      <c r="C131" s="62"/>
      <c r="D131" s="29">
        <f>SUM(D133:D134)</f>
        <v>0</v>
      </c>
      <c r="E131" s="29">
        <f>SUM(E133:E134)</f>
        <v>0</v>
      </c>
      <c r="F131" s="29" t="s">
        <v>0</v>
      </c>
      <c r="G131" s="29"/>
      <c r="H131" s="29"/>
      <c r="I131" s="29"/>
      <c r="J131" s="29"/>
    </row>
    <row r="132" spans="1:10" ht="13.5">
      <c r="A132" s="61"/>
      <c r="B132" s="15" t="s">
        <v>378</v>
      </c>
      <c r="C132" s="62"/>
      <c r="D132" s="29"/>
      <c r="E132" s="29"/>
      <c r="F132" s="29"/>
      <c r="G132" s="29"/>
      <c r="H132" s="29"/>
      <c r="I132" s="29"/>
      <c r="J132" s="29"/>
    </row>
    <row r="133" spans="1:10" ht="36" customHeight="1">
      <c r="A133" s="61">
        <v>4610</v>
      </c>
      <c r="B133" s="18" t="s">
        <v>466</v>
      </c>
      <c r="C133" s="62" t="s">
        <v>73</v>
      </c>
      <c r="D133" s="29">
        <f>SUM(E133:F133)</f>
        <v>0</v>
      </c>
      <c r="E133" s="29"/>
      <c r="F133" s="29" t="s">
        <v>1</v>
      </c>
      <c r="G133" s="29"/>
      <c r="H133" s="29"/>
      <c r="I133" s="29"/>
      <c r="J133" s="29"/>
    </row>
    <row r="134" spans="1:10" ht="33.75" customHeight="1">
      <c r="A134" s="61">
        <v>4620</v>
      </c>
      <c r="B134" s="18" t="s">
        <v>467</v>
      </c>
      <c r="C134" s="62" t="s">
        <v>74</v>
      </c>
      <c r="D134" s="29">
        <f>SUM(E134:F134)</f>
        <v>0</v>
      </c>
      <c r="E134" s="29"/>
      <c r="F134" s="29" t="s">
        <v>1</v>
      </c>
      <c r="G134" s="29"/>
      <c r="H134" s="29"/>
      <c r="I134" s="29"/>
      <c r="J134" s="29"/>
    </row>
    <row r="135" spans="1:10" ht="46.5" customHeight="1">
      <c r="A135" s="61">
        <v>4630</v>
      </c>
      <c r="B135" s="13" t="s">
        <v>468</v>
      </c>
      <c r="C135" s="64" t="s">
        <v>19</v>
      </c>
      <c r="D135" s="29">
        <f>SUM(D137:D140)</f>
        <v>56329</v>
      </c>
      <c r="E135" s="29">
        <f>SUM(E137:E140)</f>
        <v>56329</v>
      </c>
      <c r="F135" s="29" t="s">
        <v>1</v>
      </c>
      <c r="G135" s="29">
        <f>SUM(G137:G140)</f>
        <v>15826</v>
      </c>
      <c r="H135" s="29">
        <f>SUM(H137:H140)</f>
        <v>29327</v>
      </c>
      <c r="I135" s="29">
        <f>SUM(I137:I140)</f>
        <v>41903</v>
      </c>
      <c r="J135" s="29">
        <f>SUM(J137:J140)</f>
        <v>56329</v>
      </c>
    </row>
    <row r="136" spans="1:10" ht="13.5">
      <c r="A136" s="61"/>
      <c r="B136" s="15" t="s">
        <v>156</v>
      </c>
      <c r="C136" s="64"/>
      <c r="D136" s="29"/>
      <c r="E136" s="29"/>
      <c r="F136" s="29"/>
      <c r="G136" s="29"/>
      <c r="H136" s="29"/>
      <c r="I136" s="29"/>
      <c r="J136" s="29"/>
    </row>
    <row r="137" spans="1:10" ht="13.5">
      <c r="A137" s="61">
        <v>4631</v>
      </c>
      <c r="B137" s="13" t="s">
        <v>469</v>
      </c>
      <c r="C137" s="64" t="s">
        <v>75</v>
      </c>
      <c r="D137" s="29">
        <f>SUM(E137:F137)</f>
        <v>0</v>
      </c>
      <c r="E137" s="29"/>
      <c r="F137" s="29" t="s">
        <v>1</v>
      </c>
      <c r="G137" s="29"/>
      <c r="H137" s="29"/>
      <c r="I137" s="29"/>
      <c r="J137" s="29"/>
    </row>
    <row r="138" spans="1:10" ht="27">
      <c r="A138" s="61">
        <v>4632</v>
      </c>
      <c r="B138" s="13" t="s">
        <v>470</v>
      </c>
      <c r="C138" s="64" t="s">
        <v>76</v>
      </c>
      <c r="D138" s="29">
        <f>+'6.Gorcarakan ev tntesagitakan'!G538+'6.Gorcarakan ev tntesagitakan'!G623</f>
        <v>7644</v>
      </c>
      <c r="E138" s="29">
        <f>+'6.Gorcarakan ev tntesagitakan'!H538+'6.Gorcarakan ev tntesagitakan'!H623</f>
        <v>7644</v>
      </c>
      <c r="F138" s="29" t="s">
        <v>0</v>
      </c>
      <c r="G138" s="29">
        <f>+'6.Gorcarakan ev tntesagitakan'!J538+'6.Gorcarakan ev tntesagitakan'!J623</f>
        <v>1911</v>
      </c>
      <c r="H138" s="29">
        <f>+'6.Gorcarakan ev tntesagitakan'!K538+'6.Gorcarakan ev tntesagitakan'!K623</f>
        <v>3822</v>
      </c>
      <c r="I138" s="29">
        <f>+'6.Gorcarakan ev tntesagitakan'!L538+'6.Gorcarakan ev tntesagitakan'!L623</f>
        <v>5733</v>
      </c>
      <c r="J138" s="29">
        <f>+'6.Gorcarakan ev tntesagitakan'!M538+'6.Gorcarakan ev tntesagitakan'!M623</f>
        <v>7644</v>
      </c>
    </row>
    <row r="139" spans="1:10" ht="13.5">
      <c r="A139" s="61">
        <v>4633</v>
      </c>
      <c r="B139" s="13" t="s">
        <v>471</v>
      </c>
      <c r="C139" s="64" t="s">
        <v>77</v>
      </c>
      <c r="D139" s="29">
        <f>+'6.Gorcarakan ev tntesagitakan'!G730</f>
        <v>1260</v>
      </c>
      <c r="E139" s="29">
        <f>+'6.Gorcarakan ev tntesagitakan'!H730</f>
        <v>1260</v>
      </c>
      <c r="F139" s="29" t="s">
        <v>0</v>
      </c>
      <c r="G139" s="29">
        <f>+'6.Gorcarakan ev tntesagitakan'!J730</f>
        <v>315</v>
      </c>
      <c r="H139" s="29">
        <f>+'6.Gorcarakan ev tntesagitakan'!K730</f>
        <v>630</v>
      </c>
      <c r="I139" s="29">
        <f>+'6.Gorcarakan ev tntesagitakan'!L730</f>
        <v>945</v>
      </c>
      <c r="J139" s="29">
        <f>+'6.Gorcarakan ev tntesagitakan'!M730</f>
        <v>1260</v>
      </c>
    </row>
    <row r="140" spans="1:10" ht="13.5">
      <c r="A140" s="61">
        <v>4634</v>
      </c>
      <c r="B140" s="13" t="s">
        <v>472</v>
      </c>
      <c r="C140" s="64" t="s">
        <v>141</v>
      </c>
      <c r="D140" s="29">
        <f>+'6.Gorcarakan ev tntesagitakan'!G533+'6.Gorcarakan ev tntesagitakan'!G625+'6.Gorcarakan ev tntesagitakan'!G719+'6.Gorcarakan ev tntesagitakan'!G738</f>
        <v>47425</v>
      </c>
      <c r="E140" s="29">
        <f>+'6.Gorcarakan ev tntesagitakan'!H533+'6.Gorcarakan ev tntesagitakan'!H625+'6.Gorcarakan ev tntesagitakan'!H719+'6.Gorcarakan ev tntesagitakan'!H738</f>
        <v>47425</v>
      </c>
      <c r="F140" s="29" t="s">
        <v>0</v>
      </c>
      <c r="G140" s="29">
        <f>+'6.Gorcarakan ev tntesagitakan'!J533+'6.Gorcarakan ev tntesagitakan'!J625+'6.Gorcarakan ev tntesagitakan'!J719+'6.Gorcarakan ev tntesagitakan'!J738</f>
        <v>13600</v>
      </c>
      <c r="H140" s="29">
        <f>+'6.Gorcarakan ev tntesagitakan'!K533+'6.Gorcarakan ev tntesagitakan'!K625+'6.Gorcarakan ev tntesagitakan'!K719+'6.Gorcarakan ev tntesagitakan'!K738</f>
        <v>24875</v>
      </c>
      <c r="I140" s="29">
        <f>+'6.Gorcarakan ev tntesagitakan'!L533+'6.Gorcarakan ev tntesagitakan'!L625+'6.Gorcarakan ev tntesagitakan'!L719+'6.Gorcarakan ev tntesagitakan'!L738</f>
        <v>35225</v>
      </c>
      <c r="J140" s="29">
        <f>+'6.Gorcarakan ev tntesagitakan'!M533+'6.Gorcarakan ev tntesagitakan'!M625+'6.Gorcarakan ev tntesagitakan'!M719+'6.Gorcarakan ev tntesagitakan'!M738</f>
        <v>47425</v>
      </c>
    </row>
    <row r="141" spans="1:10" ht="13.5">
      <c r="A141" s="61">
        <v>4640</v>
      </c>
      <c r="B141" s="13" t="s">
        <v>473</v>
      </c>
      <c r="C141" s="64" t="s">
        <v>19</v>
      </c>
      <c r="D141" s="29">
        <f>SUM(D143)</f>
        <v>0</v>
      </c>
      <c r="E141" s="29">
        <f>SUM(E143)</f>
        <v>0</v>
      </c>
      <c r="F141" s="29" t="s">
        <v>1</v>
      </c>
      <c r="G141" s="29"/>
      <c r="H141" s="29"/>
      <c r="I141" s="29"/>
      <c r="J141" s="29"/>
    </row>
    <row r="142" spans="1:10" ht="13.5">
      <c r="A142" s="61"/>
      <c r="B142" s="15" t="s">
        <v>156</v>
      </c>
      <c r="C142" s="64"/>
      <c r="D142" s="29"/>
      <c r="E142" s="29"/>
      <c r="F142" s="29"/>
      <c r="G142" s="29"/>
      <c r="H142" s="29"/>
      <c r="I142" s="29"/>
      <c r="J142" s="29"/>
    </row>
    <row r="143" spans="1:10" ht="13.5">
      <c r="A143" s="61">
        <v>4641</v>
      </c>
      <c r="B143" s="13" t="s">
        <v>474</v>
      </c>
      <c r="C143" s="64" t="s">
        <v>78</v>
      </c>
      <c r="D143" s="29">
        <f>SUM(E143:F143)</f>
        <v>0</v>
      </c>
      <c r="E143" s="29"/>
      <c r="F143" s="29" t="s">
        <v>0</v>
      </c>
      <c r="G143" s="29"/>
      <c r="H143" s="29"/>
      <c r="I143" s="29"/>
      <c r="J143" s="29"/>
    </row>
    <row r="144" spans="1:10" ht="40.5">
      <c r="A144" s="61">
        <v>4700</v>
      </c>
      <c r="B144" s="13" t="s">
        <v>475</v>
      </c>
      <c r="C144" s="64" t="s">
        <v>19</v>
      </c>
      <c r="D144" s="29">
        <f>SUM(D146,D150,D156,D159,D163,D166,D169)</f>
        <v>150592.40000000002</v>
      </c>
      <c r="E144" s="29">
        <f>SUM(E146,E150,E156,E159,E163,E166,E169)</f>
        <v>524543.2</v>
      </c>
      <c r="F144" s="29">
        <f>SUM(F146,F150,F156,F159,F163,F166,F169)</f>
        <v>373950.8</v>
      </c>
      <c r="G144" s="29">
        <f>SUM(G146,G150,G156,G159,G163,G166)</f>
        <v>40359.1</v>
      </c>
      <c r="H144" s="29">
        <f>SUM(H146,H150,H156,H159,H163,H166)</f>
        <v>76609.2</v>
      </c>
      <c r="I144" s="29">
        <f>SUM(I146,I150,I156,I159,I163,I166)</f>
        <v>106491</v>
      </c>
      <c r="J144" s="29">
        <f>SUM(J146,J150,J156,J159,J163,J166)</f>
        <v>150592.40000000002</v>
      </c>
    </row>
    <row r="145" spans="1:10" ht="13.5">
      <c r="A145" s="61"/>
      <c r="B145" s="15" t="s">
        <v>378</v>
      </c>
      <c r="C145" s="62"/>
      <c r="D145" s="29"/>
      <c r="E145" s="29"/>
      <c r="F145" s="29"/>
      <c r="G145" s="29"/>
      <c r="H145" s="29"/>
      <c r="I145" s="29"/>
      <c r="J145" s="29"/>
    </row>
    <row r="146" spans="1:10" ht="40.5">
      <c r="A146" s="61">
        <v>4710</v>
      </c>
      <c r="B146" s="13" t="s">
        <v>476</v>
      </c>
      <c r="C146" s="64" t="s">
        <v>19</v>
      </c>
      <c r="D146" s="29">
        <f>SUM(D148:D149)</f>
        <v>105607.3</v>
      </c>
      <c r="E146" s="29">
        <f>SUM(E148:E149)</f>
        <v>105607.3</v>
      </c>
      <c r="F146" s="29" t="s">
        <v>1</v>
      </c>
      <c r="G146" s="29">
        <f>SUM(G148:G149)</f>
        <v>28806.5</v>
      </c>
      <c r="H146" s="29">
        <f>SUM(H148:H149)</f>
        <v>54639.4</v>
      </c>
      <c r="I146" s="29">
        <f>SUM(I148:I149)</f>
        <v>71208.4</v>
      </c>
      <c r="J146" s="29">
        <f>SUM(J148:J149)</f>
        <v>105607.3</v>
      </c>
    </row>
    <row r="147" spans="1:10" ht="13.5">
      <c r="A147" s="61"/>
      <c r="B147" s="15" t="s">
        <v>156</v>
      </c>
      <c r="C147" s="64"/>
      <c r="D147" s="29"/>
      <c r="E147" s="29"/>
      <c r="F147" s="29"/>
      <c r="G147" s="29"/>
      <c r="H147" s="29"/>
      <c r="I147" s="29"/>
      <c r="J147" s="29"/>
    </row>
    <row r="148" spans="1:10" ht="40.5">
      <c r="A148" s="61">
        <v>4711</v>
      </c>
      <c r="B148" s="13" t="s">
        <v>477</v>
      </c>
      <c r="C148" s="64" t="s">
        <v>79</v>
      </c>
      <c r="D148" s="29">
        <f>SUM(E148:F148)</f>
        <v>0</v>
      </c>
      <c r="E148" s="29"/>
      <c r="F148" s="29" t="s">
        <v>1</v>
      </c>
      <c r="G148" s="29"/>
      <c r="H148" s="29"/>
      <c r="I148" s="29"/>
      <c r="J148" s="29"/>
    </row>
    <row r="149" spans="1:10" ht="27">
      <c r="A149" s="61">
        <v>4712</v>
      </c>
      <c r="B149" s="13" t="s">
        <v>478</v>
      </c>
      <c r="C149" s="64" t="s">
        <v>80</v>
      </c>
      <c r="D149" s="29">
        <f>+'6.Gorcarakan ev tntesagitakan'!G534+'6.Gorcarakan ev tntesagitakan'!G537+'6.Gorcarakan ev tntesagitakan'!G550+'6.Gorcarakan ev tntesagitakan'!G556+'6.Gorcarakan ev tntesagitakan'!G603+'6.Gorcarakan ev tntesagitakan'!G622+'6.Gorcarakan ev tntesagitakan'!G626+'6.Gorcarakan ev tntesagitakan'!G682+'6.Gorcarakan ev tntesagitakan'!G731+'6.Gorcarakan ev tntesagitakan'!G739</f>
        <v>105607.3</v>
      </c>
      <c r="E149" s="29">
        <f>+'6.Gorcarakan ev tntesagitakan'!H534+'6.Gorcarakan ev tntesagitakan'!H537+'6.Gorcarakan ev tntesagitakan'!H550+'6.Gorcarakan ev tntesagitakan'!H556+'6.Gorcarakan ev tntesagitakan'!H603+'6.Gorcarakan ev tntesagitakan'!H622+'6.Gorcarakan ev tntesagitakan'!H626+'6.Gorcarakan ev tntesagitakan'!H682+'6.Gorcarakan ev tntesagitakan'!H731+'6.Gorcarakan ev tntesagitakan'!H739</f>
        <v>105607.3</v>
      </c>
      <c r="F149" s="29" t="s">
        <v>0</v>
      </c>
      <c r="G149" s="29">
        <f>+'6.Gorcarakan ev tntesagitakan'!J534+'6.Gorcarakan ev tntesagitakan'!J537+'6.Gorcarakan ev tntesagitakan'!J550+'6.Gorcarakan ev tntesagitakan'!J556+'6.Gorcarakan ev tntesagitakan'!J603+'6.Gorcarakan ev tntesagitakan'!J622+'6.Gorcarakan ev tntesagitakan'!J626+'6.Gorcarakan ev tntesagitakan'!J682+'6.Gorcarakan ev tntesagitakan'!J731+'6.Gorcarakan ev tntesagitakan'!J739</f>
        <v>28806.5</v>
      </c>
      <c r="H149" s="29">
        <f>+'6.Gorcarakan ev tntesagitakan'!K534+'6.Gorcarakan ev tntesagitakan'!K537+'6.Gorcarakan ev tntesagitakan'!K550+'6.Gorcarakan ev tntesagitakan'!K556+'6.Gorcarakan ev tntesagitakan'!K603+'6.Gorcarakan ev tntesagitakan'!K622+'6.Gorcarakan ev tntesagitakan'!K626+'6.Gorcarakan ev tntesagitakan'!K682+'6.Gorcarakan ev tntesagitakan'!K731+'6.Gorcarakan ev tntesagitakan'!K739</f>
        <v>54639.4</v>
      </c>
      <c r="I149" s="29">
        <f>+'6.Gorcarakan ev tntesagitakan'!L534+'6.Gorcarakan ev tntesagitakan'!L537+'6.Gorcarakan ev tntesagitakan'!L550+'6.Gorcarakan ev tntesagitakan'!L556+'6.Gorcarakan ev tntesagitakan'!L603+'6.Gorcarakan ev tntesagitakan'!L622+'6.Gorcarakan ev tntesagitakan'!L626+'6.Gorcarakan ev tntesagitakan'!L682+'6.Gorcarakan ev tntesagitakan'!L731+'6.Gorcarakan ev tntesagitakan'!L739</f>
        <v>71208.4</v>
      </c>
      <c r="J149" s="29">
        <f>+'6.Gorcarakan ev tntesagitakan'!M534+'6.Gorcarakan ev tntesagitakan'!M537+'6.Gorcarakan ev tntesagitakan'!M550+'6.Gorcarakan ev tntesagitakan'!M556+'6.Gorcarakan ev tntesagitakan'!M603+'6.Gorcarakan ev tntesagitakan'!M622+'6.Gorcarakan ev tntesagitakan'!M626+'6.Gorcarakan ev tntesagitakan'!M682+'6.Gorcarakan ev tntesagitakan'!M731+'6.Gorcarakan ev tntesagitakan'!M739</f>
        <v>105607.3</v>
      </c>
    </row>
    <row r="150" spans="1:10" ht="61.5" customHeight="1">
      <c r="A150" s="61">
        <v>4720</v>
      </c>
      <c r="B150" s="13" t="s">
        <v>479</v>
      </c>
      <c r="C150" s="64" t="s">
        <v>19</v>
      </c>
      <c r="D150" s="29">
        <f>SUM(D152:D155)</f>
        <v>12300.1</v>
      </c>
      <c r="E150" s="29">
        <f>SUM(E152:E155)</f>
        <v>12300.1</v>
      </c>
      <c r="F150" s="29" t="s">
        <v>1</v>
      </c>
      <c r="G150" s="29">
        <f>SUM(G152:G155)</f>
        <v>3112.6</v>
      </c>
      <c r="H150" s="29">
        <f>SUM(H152:H155)</f>
        <v>6175.1</v>
      </c>
      <c r="I150" s="29">
        <f>SUM(I152:I155)</f>
        <v>9237.6</v>
      </c>
      <c r="J150" s="29">
        <f>SUM(J152:J155)</f>
        <v>12300.1</v>
      </c>
    </row>
    <row r="151" spans="1:10" ht="13.5">
      <c r="A151" s="61"/>
      <c r="B151" s="15" t="s">
        <v>156</v>
      </c>
      <c r="C151" s="64"/>
      <c r="D151" s="29"/>
      <c r="E151" s="29"/>
      <c r="F151" s="29"/>
      <c r="G151" s="29"/>
      <c r="H151" s="29"/>
      <c r="I151" s="29"/>
      <c r="J151" s="29"/>
    </row>
    <row r="152" spans="1:10" ht="13.5">
      <c r="A152" s="61">
        <v>4721</v>
      </c>
      <c r="B152" s="13" t="s">
        <v>480</v>
      </c>
      <c r="C152" s="64" t="s">
        <v>81</v>
      </c>
      <c r="D152" s="29">
        <f>SUM(E152:F152)</f>
        <v>0</v>
      </c>
      <c r="E152" s="29"/>
      <c r="F152" s="29" t="s">
        <v>1</v>
      </c>
      <c r="G152" s="29"/>
      <c r="H152" s="29"/>
      <c r="I152" s="29"/>
      <c r="J152" s="29"/>
    </row>
    <row r="153" spans="1:10" ht="13.5">
      <c r="A153" s="61">
        <v>4722</v>
      </c>
      <c r="B153" s="13" t="s">
        <v>481</v>
      </c>
      <c r="C153" s="64" t="s">
        <v>82</v>
      </c>
      <c r="D153" s="29">
        <f>+'6.Gorcarakan ev tntesagitakan'!G33+'6.Gorcarakan ev tntesagitakan'!G98</f>
        <v>12300.1</v>
      </c>
      <c r="E153" s="29">
        <f>+'6.Gorcarakan ev tntesagitakan'!H33+'6.Gorcarakan ev tntesagitakan'!H98</f>
        <v>12300.1</v>
      </c>
      <c r="F153" s="29" t="s">
        <v>0</v>
      </c>
      <c r="G153" s="29">
        <f>+'6.Gorcarakan ev tntesagitakan'!J33+'6.Gorcarakan ev tntesagitakan'!J98</f>
        <v>3112.6</v>
      </c>
      <c r="H153" s="29">
        <f>+'6.Gorcarakan ev tntesagitakan'!K33+'6.Gorcarakan ev tntesagitakan'!K98</f>
        <v>6175.1</v>
      </c>
      <c r="I153" s="29">
        <f>+'6.Gorcarakan ev tntesagitakan'!L33+'6.Gorcarakan ev tntesagitakan'!L98</f>
        <v>9237.6</v>
      </c>
      <c r="J153" s="29">
        <f>+'6.Gorcarakan ev tntesagitakan'!M33+'6.Gorcarakan ev tntesagitakan'!M98</f>
        <v>12300.1</v>
      </c>
    </row>
    <row r="154" spans="1:10" ht="13.5">
      <c r="A154" s="61">
        <v>4723</v>
      </c>
      <c r="B154" s="13" t="s">
        <v>482</v>
      </c>
      <c r="C154" s="7">
        <v>4822</v>
      </c>
      <c r="D154" s="29">
        <f>+'6.Gorcarakan ev tntesagitakan'!G424</f>
        <v>0</v>
      </c>
      <c r="E154" s="29">
        <f>+'6.Gorcarakan ev tntesagitakan'!H424</f>
        <v>0</v>
      </c>
      <c r="F154" s="29" t="s">
        <v>0</v>
      </c>
      <c r="G154" s="29">
        <f>+'6.Gorcarakan ev tntesagitakan'!J424</f>
        <v>0</v>
      </c>
      <c r="H154" s="29">
        <f>+'6.Gorcarakan ev tntesagitakan'!K424</f>
        <v>0</v>
      </c>
      <c r="I154" s="29">
        <f>+'6.Gorcarakan ev tntesagitakan'!L424</f>
        <v>0</v>
      </c>
      <c r="J154" s="29">
        <f>+'6.Gorcarakan ev tntesagitakan'!M424</f>
        <v>0</v>
      </c>
    </row>
    <row r="155" spans="1:10" ht="27">
      <c r="A155" s="61">
        <v>4724</v>
      </c>
      <c r="B155" s="13" t="s">
        <v>483</v>
      </c>
      <c r="C155" s="64" t="s">
        <v>83</v>
      </c>
      <c r="D155" s="29">
        <f>SUM(E155:F155)</f>
        <v>0</v>
      </c>
      <c r="E155" s="29"/>
      <c r="F155" s="29" t="s">
        <v>1</v>
      </c>
      <c r="G155" s="29"/>
      <c r="H155" s="29"/>
      <c r="I155" s="29"/>
      <c r="J155" s="29"/>
    </row>
    <row r="156" spans="1:10" ht="27">
      <c r="A156" s="61">
        <v>4730</v>
      </c>
      <c r="B156" s="13" t="s">
        <v>484</v>
      </c>
      <c r="C156" s="64" t="s">
        <v>19</v>
      </c>
      <c r="D156" s="29">
        <f>SUM(D158)</f>
        <v>0</v>
      </c>
      <c r="E156" s="29">
        <f>SUM(E158)</f>
        <v>0</v>
      </c>
      <c r="F156" s="29" t="s">
        <v>1</v>
      </c>
      <c r="G156" s="29"/>
      <c r="H156" s="29"/>
      <c r="I156" s="29"/>
      <c r="J156" s="29"/>
    </row>
    <row r="157" spans="1:10" ht="13.5">
      <c r="A157" s="61"/>
      <c r="B157" s="15" t="s">
        <v>156</v>
      </c>
      <c r="C157" s="64"/>
      <c r="D157" s="29"/>
      <c r="E157" s="29"/>
      <c r="F157" s="29"/>
      <c r="G157" s="29"/>
      <c r="H157" s="29"/>
      <c r="I157" s="29"/>
      <c r="J157" s="29"/>
    </row>
    <row r="158" spans="1:10" ht="27">
      <c r="A158" s="61">
        <v>4731</v>
      </c>
      <c r="B158" s="13" t="s">
        <v>485</v>
      </c>
      <c r="C158" s="64" t="s">
        <v>84</v>
      </c>
      <c r="D158" s="29">
        <f>SUM(E158:F158)</f>
        <v>0</v>
      </c>
      <c r="E158" s="29"/>
      <c r="F158" s="29" t="s">
        <v>1</v>
      </c>
      <c r="G158" s="29"/>
      <c r="H158" s="29"/>
      <c r="I158" s="29"/>
      <c r="J158" s="29"/>
    </row>
    <row r="159" spans="1:10" ht="40.5">
      <c r="A159" s="61">
        <v>4740</v>
      </c>
      <c r="B159" s="13" t="s">
        <v>486</v>
      </c>
      <c r="C159" s="64" t="s">
        <v>19</v>
      </c>
      <c r="D159" s="29">
        <f>SUM(D161:D162)</f>
        <v>0</v>
      </c>
      <c r="E159" s="29">
        <f>SUM(E161:E162)</f>
        <v>0</v>
      </c>
      <c r="F159" s="29" t="s">
        <v>1</v>
      </c>
      <c r="G159" s="29"/>
      <c r="H159" s="29"/>
      <c r="I159" s="29"/>
      <c r="J159" s="29"/>
    </row>
    <row r="160" spans="1:10" ht="13.5">
      <c r="A160" s="61"/>
      <c r="B160" s="15" t="s">
        <v>156</v>
      </c>
      <c r="C160" s="64"/>
      <c r="D160" s="29"/>
      <c r="E160" s="29"/>
      <c r="F160" s="29"/>
      <c r="G160" s="29"/>
      <c r="H160" s="29"/>
      <c r="I160" s="29"/>
      <c r="J160" s="29"/>
    </row>
    <row r="161" spans="1:10" ht="27">
      <c r="A161" s="61">
        <v>4741</v>
      </c>
      <c r="B161" s="13" t="s">
        <v>487</v>
      </c>
      <c r="C161" s="64" t="s">
        <v>85</v>
      </c>
      <c r="D161" s="29">
        <f>SUM(E161:F161)</f>
        <v>0</v>
      </c>
      <c r="E161" s="29"/>
      <c r="F161" s="29" t="s">
        <v>1</v>
      </c>
      <c r="G161" s="29"/>
      <c r="H161" s="29"/>
      <c r="I161" s="29"/>
      <c r="J161" s="29"/>
    </row>
    <row r="162" spans="1:10" ht="27">
      <c r="A162" s="61">
        <v>4742</v>
      </c>
      <c r="B162" s="13" t="s">
        <v>488</v>
      </c>
      <c r="C162" s="64" t="s">
        <v>86</v>
      </c>
      <c r="D162" s="29">
        <f>SUM(E162:F162)</f>
        <v>0</v>
      </c>
      <c r="E162" s="29"/>
      <c r="F162" s="29" t="s">
        <v>1</v>
      </c>
      <c r="G162" s="29"/>
      <c r="H162" s="29"/>
      <c r="I162" s="29"/>
      <c r="J162" s="29"/>
    </row>
    <row r="163" spans="1:10" ht="40.5">
      <c r="A163" s="61">
        <v>4750</v>
      </c>
      <c r="B163" s="13" t="s">
        <v>489</v>
      </c>
      <c r="C163" s="64" t="s">
        <v>19</v>
      </c>
      <c r="D163" s="29">
        <f>SUM(D165)</f>
        <v>0</v>
      </c>
      <c r="E163" s="29">
        <f>SUM(E165)</f>
        <v>0</v>
      </c>
      <c r="F163" s="29" t="s">
        <v>1</v>
      </c>
      <c r="G163" s="29"/>
      <c r="H163" s="29"/>
      <c r="I163" s="29"/>
      <c r="J163" s="29"/>
    </row>
    <row r="164" spans="1:10" ht="13.5">
      <c r="A164" s="61"/>
      <c r="B164" s="15" t="s">
        <v>156</v>
      </c>
      <c r="C164" s="64"/>
      <c r="D164" s="29"/>
      <c r="E164" s="29"/>
      <c r="F164" s="29"/>
      <c r="G164" s="29"/>
      <c r="H164" s="29"/>
      <c r="I164" s="29"/>
      <c r="J164" s="29"/>
    </row>
    <row r="165" spans="1:10" ht="40.5">
      <c r="A165" s="61">
        <v>4751</v>
      </c>
      <c r="B165" s="13" t="s">
        <v>490</v>
      </c>
      <c r="C165" s="64" t="s">
        <v>87</v>
      </c>
      <c r="D165" s="29">
        <f>SUM(E165:F165)</f>
        <v>0</v>
      </c>
      <c r="E165" s="29"/>
      <c r="F165" s="29" t="s">
        <v>1</v>
      </c>
      <c r="G165" s="29"/>
      <c r="H165" s="29"/>
      <c r="I165" s="29"/>
      <c r="J165" s="29"/>
    </row>
    <row r="166" spans="1:10" ht="13.5">
      <c r="A166" s="61">
        <v>4760</v>
      </c>
      <c r="B166" s="13" t="s">
        <v>491</v>
      </c>
      <c r="C166" s="64" t="s">
        <v>19</v>
      </c>
      <c r="D166" s="29">
        <f>SUM(D168)</f>
        <v>32685</v>
      </c>
      <c r="E166" s="29">
        <f>SUM(E168)</f>
        <v>32685</v>
      </c>
      <c r="F166" s="29" t="s">
        <v>1</v>
      </c>
      <c r="G166" s="29">
        <f>SUM(G168)</f>
        <v>8440</v>
      </c>
      <c r="H166" s="29">
        <f>SUM(H168)</f>
        <v>15794.7</v>
      </c>
      <c r="I166" s="29">
        <f>SUM(I168)</f>
        <v>26045</v>
      </c>
      <c r="J166" s="29">
        <f>SUM(J168)</f>
        <v>32685</v>
      </c>
    </row>
    <row r="167" spans="1:10" ht="13.5">
      <c r="A167" s="61"/>
      <c r="B167" s="15" t="s">
        <v>156</v>
      </c>
      <c r="C167" s="64"/>
      <c r="D167" s="29"/>
      <c r="E167" s="29"/>
      <c r="F167" s="29"/>
      <c r="G167" s="29"/>
      <c r="H167" s="29"/>
      <c r="I167" s="29"/>
      <c r="J167" s="29"/>
    </row>
    <row r="168" spans="1:10" ht="13.5">
      <c r="A168" s="61">
        <v>4761</v>
      </c>
      <c r="B168" s="13" t="s">
        <v>492</v>
      </c>
      <c r="C168" s="64" t="s">
        <v>88</v>
      </c>
      <c r="D168" s="29">
        <f>+'6.Gorcarakan ev tntesagitakan'!G34+'6.Gorcarakan ev tntesagitakan'!G105+'6.Gorcarakan ev tntesagitakan'!G152+'6.Gorcarakan ev tntesagitakan'!G535+'6.Gorcarakan ev tntesagitakan'!G621</f>
        <v>32685</v>
      </c>
      <c r="E168" s="29">
        <f>+'6.Gorcarakan ev tntesagitakan'!H34+'6.Gorcarakan ev tntesagitakan'!H105+'6.Gorcarakan ev tntesagitakan'!H152+'6.Gorcarakan ev tntesagitakan'!H535+'6.Gorcarakan ev tntesagitakan'!H621</f>
        <v>32685</v>
      </c>
      <c r="F168" s="29" t="s">
        <v>0</v>
      </c>
      <c r="G168" s="29">
        <f>+'6.Gorcarakan ev tntesagitakan'!J34+'6.Gorcarakan ev tntesagitakan'!J105+'6.Gorcarakan ev tntesagitakan'!J152+'6.Gorcarakan ev tntesagitakan'!J535+'6.Gorcarakan ev tntesagitakan'!J621</f>
        <v>8440</v>
      </c>
      <c r="H168" s="29">
        <f>+'6.Gorcarakan ev tntesagitakan'!K34+'6.Gorcarakan ev tntesagitakan'!K105+'6.Gorcarakan ev tntesagitakan'!K152+'6.Gorcarakan ev tntesagitakan'!K535+'6.Gorcarakan ev tntesagitakan'!K621</f>
        <v>15794.7</v>
      </c>
      <c r="I168" s="29">
        <f>+'6.Gorcarakan ev tntesagitakan'!L34+'6.Gorcarakan ev tntesagitakan'!L105+'6.Gorcarakan ev tntesagitakan'!L152+'6.Gorcarakan ev tntesagitakan'!L535+'6.Gorcarakan ev tntesagitakan'!L621</f>
        <v>26045</v>
      </c>
      <c r="J168" s="29">
        <f>+'6.Gorcarakan ev tntesagitakan'!M34+'6.Gorcarakan ev tntesagitakan'!M105+'6.Gorcarakan ev tntesagitakan'!M152+'6.Gorcarakan ev tntesagitakan'!M535+'6.Gorcarakan ev tntesagitakan'!M621</f>
        <v>32685</v>
      </c>
    </row>
    <row r="169" spans="1:10" ht="13.5">
      <c r="A169" s="61">
        <v>4770</v>
      </c>
      <c r="B169" s="13" t="s">
        <v>493</v>
      </c>
      <c r="C169" s="64" t="s">
        <v>19</v>
      </c>
      <c r="D169" s="29">
        <f>SUM(D171)</f>
        <v>0</v>
      </c>
      <c r="E169" s="29">
        <f>SUM(E171)</f>
        <v>373950.8</v>
      </c>
      <c r="F169" s="29">
        <f>SUM(F171)</f>
        <v>373950.8</v>
      </c>
      <c r="G169" s="29"/>
      <c r="H169" s="29"/>
      <c r="I169" s="29"/>
      <c r="J169" s="29"/>
    </row>
    <row r="170" spans="1:10" ht="13.5">
      <c r="A170" s="61"/>
      <c r="B170" s="15" t="s">
        <v>156</v>
      </c>
      <c r="C170" s="64"/>
      <c r="D170" s="29"/>
      <c r="E170" s="29"/>
      <c r="F170" s="29"/>
      <c r="G170" s="29"/>
      <c r="H170" s="29"/>
      <c r="I170" s="29"/>
      <c r="J170" s="29"/>
    </row>
    <row r="171" spans="1:10" ht="13.5">
      <c r="A171" s="61">
        <v>4771</v>
      </c>
      <c r="B171" s="13" t="s">
        <v>494</v>
      </c>
      <c r="C171" s="64" t="s">
        <v>89</v>
      </c>
      <c r="D171" s="29"/>
      <c r="E171" s="29">
        <v>373950.8</v>
      </c>
      <c r="F171" s="29">
        <v>373950.8</v>
      </c>
      <c r="G171" s="29"/>
      <c r="H171" s="29"/>
      <c r="I171" s="29"/>
      <c r="J171" s="29"/>
    </row>
    <row r="172" spans="1:10" ht="40.5">
      <c r="A172" s="61">
        <v>4772</v>
      </c>
      <c r="B172" s="13" t="s">
        <v>495</v>
      </c>
      <c r="C172" s="64" t="s">
        <v>19</v>
      </c>
      <c r="D172" s="29">
        <f>SUM(E172:F172)</f>
        <v>0</v>
      </c>
      <c r="E172" s="29">
        <v>0</v>
      </c>
      <c r="F172" s="29" t="s">
        <v>0</v>
      </c>
      <c r="G172" s="29"/>
      <c r="H172" s="29"/>
      <c r="I172" s="29"/>
      <c r="J172" s="29"/>
    </row>
    <row r="173" spans="1:10" s="68" customFormat="1" ht="51.75">
      <c r="A173" s="61">
        <v>5000</v>
      </c>
      <c r="B173" s="14" t="s">
        <v>496</v>
      </c>
      <c r="C173" s="64" t="s">
        <v>19</v>
      </c>
      <c r="D173" s="29">
        <f>SUM(D175,D193,D199,D202)</f>
        <v>766493.9</v>
      </c>
      <c r="E173" s="29" t="s">
        <v>662</v>
      </c>
      <c r="F173" s="29">
        <f>SUM(F175,F193,F199,F202)</f>
        <v>766493.9</v>
      </c>
      <c r="G173" s="29">
        <f>SUM(G175,G193,G199,G202)</f>
        <v>497622.30000000005</v>
      </c>
      <c r="H173" s="29">
        <f>SUM(H175,H193,H199,H202)</f>
        <v>598928.5</v>
      </c>
      <c r="I173" s="29">
        <f>SUM(I175,I193,I199,I202)</f>
        <v>677711</v>
      </c>
      <c r="J173" s="29">
        <f>SUM(J175,J193,J199,J202)</f>
        <v>766493.9</v>
      </c>
    </row>
    <row r="174" spans="1:10" ht="13.5">
      <c r="A174" s="61"/>
      <c r="B174" s="15" t="s">
        <v>378</v>
      </c>
      <c r="C174" s="62"/>
      <c r="D174" s="29"/>
      <c r="E174" s="29"/>
      <c r="F174" s="29"/>
      <c r="G174" s="29"/>
      <c r="H174" s="29"/>
      <c r="I174" s="29"/>
      <c r="J174" s="29"/>
    </row>
    <row r="175" spans="1:10" ht="27">
      <c r="A175" s="61">
        <v>5100</v>
      </c>
      <c r="B175" s="13" t="s">
        <v>497</v>
      </c>
      <c r="C175" s="64" t="s">
        <v>19</v>
      </c>
      <c r="D175" s="29">
        <f>SUM(D177,D182,D187)</f>
        <v>766493.9</v>
      </c>
      <c r="E175" s="29" t="s">
        <v>1</v>
      </c>
      <c r="F175" s="29">
        <f>SUM(F177,F182,F187)</f>
        <v>766493.9</v>
      </c>
      <c r="G175" s="29">
        <f>SUM(G177,G182,G187)</f>
        <v>497622.30000000005</v>
      </c>
      <c r="H175" s="29">
        <f>SUM(H177,H182,H187)</f>
        <v>598928.5</v>
      </c>
      <c r="I175" s="29">
        <f>SUM(I177,I182,I187)</f>
        <v>677711</v>
      </c>
      <c r="J175" s="29">
        <f>SUM(J177,J182,J187)</f>
        <v>766493.9</v>
      </c>
    </row>
    <row r="176" spans="1:10" ht="13.5">
      <c r="A176" s="61"/>
      <c r="B176" s="15" t="s">
        <v>378</v>
      </c>
      <c r="C176" s="62"/>
      <c r="D176" s="29"/>
      <c r="E176" s="29"/>
      <c r="F176" s="29"/>
      <c r="G176" s="29"/>
      <c r="H176" s="29"/>
      <c r="I176" s="29"/>
      <c r="J176" s="29"/>
    </row>
    <row r="177" spans="1:10" ht="27">
      <c r="A177" s="61">
        <v>5110</v>
      </c>
      <c r="B177" s="13" t="s">
        <v>498</v>
      </c>
      <c r="C177" s="64" t="s">
        <v>19</v>
      </c>
      <c r="D177" s="29">
        <f>SUM(D179:D181)</f>
        <v>423152.30000000005</v>
      </c>
      <c r="E177" s="29" t="s">
        <v>0</v>
      </c>
      <c r="F177" s="29">
        <f>SUM(F179:F181)</f>
        <v>423152.30000000005</v>
      </c>
      <c r="G177" s="29">
        <f>SUM(G179:G181)</f>
        <v>223914.4</v>
      </c>
      <c r="H177" s="29">
        <f>SUM(H179:H181)</f>
        <v>290326.9</v>
      </c>
      <c r="I177" s="29">
        <f>SUM(I179:I181)</f>
        <v>356739.4</v>
      </c>
      <c r="J177" s="29">
        <f>SUM(J179:J181)</f>
        <v>423152.30000000005</v>
      </c>
    </row>
    <row r="178" spans="1:10" ht="13.5">
      <c r="A178" s="61"/>
      <c r="B178" s="15" t="s">
        <v>156</v>
      </c>
      <c r="C178" s="64"/>
      <c r="D178" s="29"/>
      <c r="E178" s="29"/>
      <c r="F178" s="29"/>
      <c r="G178" s="29"/>
      <c r="H178" s="29"/>
      <c r="I178" s="29"/>
      <c r="J178" s="29"/>
    </row>
    <row r="179" spans="1:10" ht="13.5">
      <c r="A179" s="61">
        <v>5111</v>
      </c>
      <c r="B179" s="13" t="s">
        <v>499</v>
      </c>
      <c r="C179" s="69" t="s">
        <v>90</v>
      </c>
      <c r="D179" s="29">
        <f>+'6.Gorcarakan ev tntesagitakan'!G35</f>
        <v>0</v>
      </c>
      <c r="E179" s="29" t="s">
        <v>0</v>
      </c>
      <c r="F179" s="29">
        <f>+'6.Gorcarakan ev tntesagitakan'!I35</f>
        <v>0</v>
      </c>
      <c r="G179" s="29">
        <f>+'6.Gorcarakan ev tntesagitakan'!J35</f>
        <v>0</v>
      </c>
      <c r="H179" s="29">
        <f>+'6.Gorcarakan ev tntesagitakan'!K35</f>
        <v>0</v>
      </c>
      <c r="I179" s="29">
        <f>+'6.Gorcarakan ev tntesagitakan'!L35</f>
        <v>0</v>
      </c>
      <c r="J179" s="29">
        <f>+'6.Gorcarakan ev tntesagitakan'!M35</f>
        <v>0</v>
      </c>
    </row>
    <row r="180" spans="1:10" ht="13.5">
      <c r="A180" s="61">
        <v>5112</v>
      </c>
      <c r="B180" s="13" t="s">
        <v>500</v>
      </c>
      <c r="C180" s="69" t="s">
        <v>91</v>
      </c>
      <c r="D180" s="29">
        <f>+'6.Gorcarakan ev tntesagitakan'!G425+'6.Gorcarakan ev tntesagitakan'!G447+'6.Gorcarakan ev tntesagitakan'!G578</f>
        <v>0</v>
      </c>
      <c r="E180" s="29" t="s">
        <v>0</v>
      </c>
      <c r="F180" s="29">
        <f>+'6.Gorcarakan ev tntesagitakan'!I425+'6.Gorcarakan ev tntesagitakan'!I447+'6.Gorcarakan ev tntesagitakan'!I578</f>
        <v>0</v>
      </c>
      <c r="G180" s="29">
        <f>+'6.Gorcarakan ev tntesagitakan'!J425+'6.Gorcarakan ev tntesagitakan'!J447+'6.Gorcarakan ev tntesagitakan'!J578</f>
        <v>0</v>
      </c>
      <c r="H180" s="29">
        <f>+'6.Gorcarakan ev tntesagitakan'!K425+'6.Gorcarakan ev tntesagitakan'!K447+'6.Gorcarakan ev tntesagitakan'!K578</f>
        <v>0</v>
      </c>
      <c r="I180" s="29">
        <f>+'6.Gorcarakan ev tntesagitakan'!L425+'6.Gorcarakan ev tntesagitakan'!L447+'6.Gorcarakan ev tntesagitakan'!L578</f>
        <v>0</v>
      </c>
      <c r="J180" s="29">
        <f>+'6.Gorcarakan ev tntesagitakan'!M425+'6.Gorcarakan ev tntesagitakan'!M447+'6.Gorcarakan ev tntesagitakan'!M578</f>
        <v>0</v>
      </c>
    </row>
    <row r="181" spans="1:10" ht="13.5">
      <c r="A181" s="61">
        <v>5113</v>
      </c>
      <c r="B181" s="13" t="s">
        <v>176</v>
      </c>
      <c r="C181" s="69" t="s">
        <v>92</v>
      </c>
      <c r="D181" s="29">
        <f>+'6.Gorcarakan ev tntesagitakan'!G36+'6.Gorcarakan ev tntesagitakan'!G277+'6.Gorcarakan ev tntesagitakan'!G446+'6.Gorcarakan ev tntesagitakan'!G539+'6.Gorcarakan ev tntesagitakan'!G579</f>
        <v>423152.30000000005</v>
      </c>
      <c r="E181" s="29" t="s">
        <v>0</v>
      </c>
      <c r="F181" s="29">
        <f>+'6.Gorcarakan ev tntesagitakan'!I36+'6.Gorcarakan ev tntesagitakan'!I277+'6.Gorcarakan ev tntesagitakan'!I446+'6.Gorcarakan ev tntesagitakan'!I539+'6.Gorcarakan ev tntesagitakan'!I579</f>
        <v>423152.30000000005</v>
      </c>
      <c r="G181" s="29">
        <f>+'6.Gorcarakan ev tntesagitakan'!J36+'6.Gorcarakan ev tntesagitakan'!J277+'6.Gorcarakan ev tntesagitakan'!J446+'6.Gorcarakan ev tntesagitakan'!J539+'6.Gorcarakan ev tntesagitakan'!J579</f>
        <v>223914.4</v>
      </c>
      <c r="H181" s="29">
        <f>+'6.Gorcarakan ev tntesagitakan'!K36+'6.Gorcarakan ev tntesagitakan'!K277+'6.Gorcarakan ev tntesagitakan'!K446+'6.Gorcarakan ev tntesagitakan'!K539+'6.Gorcarakan ev tntesagitakan'!K579</f>
        <v>290326.9</v>
      </c>
      <c r="I181" s="29">
        <f>+'6.Gorcarakan ev tntesagitakan'!L36+'6.Gorcarakan ev tntesagitakan'!L277+'6.Gorcarakan ev tntesagitakan'!L446+'6.Gorcarakan ev tntesagitakan'!L539+'6.Gorcarakan ev tntesagitakan'!L579</f>
        <v>356739.4</v>
      </c>
      <c r="J181" s="29">
        <f>+'6.Gorcarakan ev tntesagitakan'!M36+'6.Gorcarakan ev tntesagitakan'!M277+'6.Gorcarakan ev tntesagitakan'!M446+'6.Gorcarakan ev tntesagitakan'!M539+'6.Gorcarakan ev tntesagitakan'!M579</f>
        <v>423152.30000000005</v>
      </c>
    </row>
    <row r="182" spans="1:10" ht="27">
      <c r="A182" s="61">
        <v>5120</v>
      </c>
      <c r="B182" s="13" t="s">
        <v>501</v>
      </c>
      <c r="C182" s="64" t="s">
        <v>19</v>
      </c>
      <c r="D182" s="29">
        <f>SUM(D184:D186)</f>
        <v>333841.6</v>
      </c>
      <c r="E182" s="29" t="s">
        <v>0</v>
      </c>
      <c r="F182" s="29">
        <f>SUM(F184:F186)</f>
        <v>333841.6</v>
      </c>
      <c r="G182" s="29">
        <f>SUM(G184:G186)</f>
        <v>271332.9</v>
      </c>
      <c r="H182" s="29">
        <f>SUM(H184:H186)</f>
        <v>303851.6</v>
      </c>
      <c r="I182" s="29">
        <f>SUM(I184:I186)</f>
        <v>313846.6</v>
      </c>
      <c r="J182" s="29">
        <f>SUM(J184:J186)</f>
        <v>333841.6</v>
      </c>
    </row>
    <row r="183" spans="1:10" ht="13.5">
      <c r="A183" s="61"/>
      <c r="B183" s="13" t="s">
        <v>156</v>
      </c>
      <c r="C183" s="64"/>
      <c r="D183" s="29"/>
      <c r="E183" s="29"/>
      <c r="F183" s="29"/>
      <c r="G183" s="29"/>
      <c r="H183" s="29"/>
      <c r="I183" s="29"/>
      <c r="J183" s="29"/>
    </row>
    <row r="184" spans="1:10" ht="13.5">
      <c r="A184" s="61">
        <v>5121</v>
      </c>
      <c r="B184" s="13" t="s">
        <v>502</v>
      </c>
      <c r="C184" s="69" t="s">
        <v>93</v>
      </c>
      <c r="D184" s="29">
        <f>+'6.Gorcarakan ev tntesagitakan'!G38+'6.Gorcarakan ev tntesagitakan'!G278+'6.Gorcarakan ev tntesagitakan'!G287</f>
        <v>237222.6</v>
      </c>
      <c r="E184" s="29" t="s">
        <v>1</v>
      </c>
      <c r="F184" s="29">
        <f>+'6.Gorcarakan ev tntesagitakan'!I38+'6.Gorcarakan ev tntesagitakan'!I278+'6.Gorcarakan ev tntesagitakan'!I287</f>
        <v>237222.6</v>
      </c>
      <c r="G184" s="29">
        <f>+'6.Gorcarakan ev tntesagitakan'!J38+'6.Gorcarakan ev tntesagitakan'!J278+'6.Gorcarakan ev tntesagitakan'!J287</f>
        <v>237222.6</v>
      </c>
      <c r="H184" s="29">
        <f>+'6.Gorcarakan ev tntesagitakan'!K38+'6.Gorcarakan ev tntesagitakan'!K278+'6.Gorcarakan ev tntesagitakan'!K287</f>
        <v>237222.6</v>
      </c>
      <c r="I184" s="29">
        <f>+'6.Gorcarakan ev tntesagitakan'!L38+'6.Gorcarakan ev tntesagitakan'!L278+'6.Gorcarakan ev tntesagitakan'!L287</f>
        <v>237222.6</v>
      </c>
      <c r="J184" s="29">
        <f>+'6.Gorcarakan ev tntesagitakan'!M38+'6.Gorcarakan ev tntesagitakan'!M278+'6.Gorcarakan ev tntesagitakan'!M287</f>
        <v>237222.6</v>
      </c>
    </row>
    <row r="185" spans="1:10" ht="13.5">
      <c r="A185" s="61">
        <v>5122</v>
      </c>
      <c r="B185" s="13" t="s">
        <v>503</v>
      </c>
      <c r="C185" s="69" t="s">
        <v>94</v>
      </c>
      <c r="D185" s="29">
        <f>+'6.Gorcarakan ev tntesagitakan'!G39+'6.Gorcarakan ev tntesagitakan'!G153+'6.Gorcarakan ev tntesagitakan'!G361+'6.Gorcarakan ev tntesagitakan'!G448</f>
        <v>9669</v>
      </c>
      <c r="E185" s="29" t="s">
        <v>0</v>
      </c>
      <c r="F185" s="29">
        <f>+'6.Gorcarakan ev tntesagitakan'!I39+'6.Gorcarakan ev tntesagitakan'!I153+'6.Gorcarakan ev tntesagitakan'!I361+'6.Gorcarakan ev tntesagitakan'!I448</f>
        <v>9669</v>
      </c>
      <c r="G185" s="29">
        <f>+'6.Gorcarakan ev tntesagitakan'!J39+'6.Gorcarakan ev tntesagitakan'!J153+'6.Gorcarakan ev tntesagitakan'!J361+'6.Gorcarakan ev tntesagitakan'!J448</f>
        <v>3496.5</v>
      </c>
      <c r="H185" s="29">
        <f>+'6.Gorcarakan ev tntesagitakan'!K39+'6.Gorcarakan ev tntesagitakan'!K153+'6.Gorcarakan ev tntesagitakan'!K361+'6.Gorcarakan ev tntesagitakan'!K448</f>
        <v>5554</v>
      </c>
      <c r="I185" s="29">
        <f>+'6.Gorcarakan ev tntesagitakan'!L39+'6.Gorcarakan ev tntesagitakan'!L153+'6.Gorcarakan ev tntesagitakan'!L361+'6.Gorcarakan ev tntesagitakan'!L448</f>
        <v>7611.5</v>
      </c>
      <c r="J185" s="29">
        <f>+'6.Gorcarakan ev tntesagitakan'!M39+'6.Gorcarakan ev tntesagitakan'!M153+'6.Gorcarakan ev tntesagitakan'!M361+'6.Gorcarakan ev tntesagitakan'!M448</f>
        <v>9669</v>
      </c>
    </row>
    <row r="186" spans="1:10" ht="13.5">
      <c r="A186" s="61">
        <v>5123</v>
      </c>
      <c r="B186" s="13" t="s">
        <v>504</v>
      </c>
      <c r="C186" s="69" t="s">
        <v>95</v>
      </c>
      <c r="D186" s="29">
        <f>+'6.Gorcarakan ev tntesagitakan'!G42+'6.Gorcarakan ev tntesagitakan'!G360+'6.Gorcarakan ev tntesagitakan'!G426+'6.Gorcarakan ev tntesagitakan'!G449</f>
        <v>86950</v>
      </c>
      <c r="E186" s="29" t="s">
        <v>0</v>
      </c>
      <c r="F186" s="29">
        <f>+'6.Gorcarakan ev tntesagitakan'!I42+'6.Gorcarakan ev tntesagitakan'!I360+'6.Gorcarakan ev tntesagitakan'!I426+'6.Gorcarakan ev tntesagitakan'!I449</f>
        <v>86950</v>
      </c>
      <c r="G186" s="29">
        <f>+'6.Gorcarakan ev tntesagitakan'!J42+'6.Gorcarakan ev tntesagitakan'!J360+'6.Gorcarakan ev tntesagitakan'!J426+'6.Gorcarakan ev tntesagitakan'!J449</f>
        <v>30613.8</v>
      </c>
      <c r="H186" s="29">
        <f>+'6.Gorcarakan ev tntesagitakan'!K42+'6.Gorcarakan ev tntesagitakan'!K360+'6.Gorcarakan ev tntesagitakan'!K426+'6.Gorcarakan ev tntesagitakan'!K449</f>
        <v>61075</v>
      </c>
      <c r="I186" s="29">
        <f>+'6.Gorcarakan ev tntesagitakan'!L42+'6.Gorcarakan ev tntesagitakan'!L360+'6.Gorcarakan ev tntesagitakan'!L426+'6.Gorcarakan ev tntesagitakan'!L449</f>
        <v>69012.5</v>
      </c>
      <c r="J186" s="29">
        <f>+'6.Gorcarakan ev tntesagitakan'!M42+'6.Gorcarakan ev tntesagitakan'!M360+'6.Gorcarakan ev tntesagitakan'!M426+'6.Gorcarakan ev tntesagitakan'!M449</f>
        <v>86950</v>
      </c>
    </row>
    <row r="187" spans="1:10" ht="27">
      <c r="A187" s="61">
        <v>5130</v>
      </c>
      <c r="B187" s="13" t="s">
        <v>505</v>
      </c>
      <c r="C187" s="64" t="s">
        <v>19</v>
      </c>
      <c r="D187" s="29">
        <f>SUM(D189:D192)</f>
        <v>9500</v>
      </c>
      <c r="E187" s="29" t="s">
        <v>1</v>
      </c>
      <c r="F187" s="29">
        <f>SUM(F189:F192)</f>
        <v>9500</v>
      </c>
      <c r="G187" s="29">
        <f>SUM(G189:G192)</f>
        <v>2375</v>
      </c>
      <c r="H187" s="29">
        <f>SUM(H189:H192)</f>
        <v>4750</v>
      </c>
      <c r="I187" s="29">
        <f>SUM(I189:I192)</f>
        <v>7125</v>
      </c>
      <c r="J187" s="29">
        <f>SUM(J189:J192)</f>
        <v>9500</v>
      </c>
    </row>
    <row r="188" spans="1:10" ht="13.5">
      <c r="A188" s="61"/>
      <c r="B188" s="15" t="s">
        <v>156</v>
      </c>
      <c r="C188" s="64"/>
      <c r="D188" s="29"/>
      <c r="E188" s="29"/>
      <c r="F188" s="29"/>
      <c r="G188" s="29"/>
      <c r="H188" s="29"/>
      <c r="I188" s="29"/>
      <c r="J188" s="29"/>
    </row>
    <row r="189" spans="1:10" ht="13.5">
      <c r="A189" s="61">
        <v>5131</v>
      </c>
      <c r="B189" s="13" t="s">
        <v>506</v>
      </c>
      <c r="C189" s="69" t="s">
        <v>96</v>
      </c>
      <c r="D189" s="29">
        <f>+'6.Gorcarakan ev tntesagitakan'!G393</f>
        <v>2250</v>
      </c>
      <c r="E189" s="29" t="s">
        <v>0</v>
      </c>
      <c r="F189" s="29">
        <f>+'6.Gorcarakan ev tntesagitakan'!I393</f>
        <v>2250</v>
      </c>
      <c r="G189" s="29">
        <f>+'6.Gorcarakan ev tntesagitakan'!J393</f>
        <v>562.5</v>
      </c>
      <c r="H189" s="29">
        <f>+'6.Gorcarakan ev tntesagitakan'!K393</f>
        <v>1125</v>
      </c>
      <c r="I189" s="29">
        <f>+'6.Gorcarakan ev tntesagitakan'!L393</f>
        <v>1687.5</v>
      </c>
      <c r="J189" s="29">
        <f>+'6.Gorcarakan ev tntesagitakan'!M393</f>
        <v>2250</v>
      </c>
    </row>
    <row r="190" spans="1:10" ht="13.5">
      <c r="A190" s="61">
        <v>5132</v>
      </c>
      <c r="B190" s="13" t="s">
        <v>507</v>
      </c>
      <c r="C190" s="69" t="s">
        <v>97</v>
      </c>
      <c r="D190" s="29">
        <f>+'6.Gorcarakan ev tntesagitakan'!G41</f>
        <v>0</v>
      </c>
      <c r="E190" s="29" t="s">
        <v>1</v>
      </c>
      <c r="F190" s="29">
        <f>+'6.Gorcarakan ev tntesagitakan'!I41</f>
        <v>0</v>
      </c>
      <c r="G190" s="29">
        <f>+'6.Gorcarakan ev tntesagitakan'!J41</f>
        <v>0</v>
      </c>
      <c r="H190" s="29">
        <f>+'6.Gorcarakan ev tntesagitakan'!K41</f>
        <v>0</v>
      </c>
      <c r="I190" s="29">
        <f>+'6.Gorcarakan ev tntesagitakan'!L41</f>
        <v>0</v>
      </c>
      <c r="J190" s="29">
        <f>+'6.Gorcarakan ev tntesagitakan'!M41</f>
        <v>0</v>
      </c>
    </row>
    <row r="191" spans="1:10" ht="13.5">
      <c r="A191" s="61">
        <v>5133</v>
      </c>
      <c r="B191" s="13" t="s">
        <v>508</v>
      </c>
      <c r="C191" s="69" t="s">
        <v>98</v>
      </c>
      <c r="D191" s="29">
        <f>SUM(E191:F191)</f>
        <v>0</v>
      </c>
      <c r="E191" s="29" t="s">
        <v>1</v>
      </c>
      <c r="F191" s="29"/>
      <c r="G191" s="29"/>
      <c r="H191" s="29"/>
      <c r="I191" s="29"/>
      <c r="J191" s="29"/>
    </row>
    <row r="192" spans="1:10" ht="13.5">
      <c r="A192" s="61">
        <v>5134</v>
      </c>
      <c r="B192" s="13" t="s">
        <v>509</v>
      </c>
      <c r="C192" s="69" t="s">
        <v>99</v>
      </c>
      <c r="D192" s="29">
        <f>+'6.Gorcarakan ev tntesagitakan'!G91</f>
        <v>7250</v>
      </c>
      <c r="E192" s="29" t="s">
        <v>0</v>
      </c>
      <c r="F192" s="29">
        <f>+'6.Gorcarakan ev tntesagitakan'!I91</f>
        <v>7250</v>
      </c>
      <c r="G192" s="29">
        <f>+'6.Gorcarakan ev tntesagitakan'!J91</f>
        <v>1812.5</v>
      </c>
      <c r="H192" s="29">
        <f>+'6.Gorcarakan ev tntesagitakan'!K91</f>
        <v>3625</v>
      </c>
      <c r="I192" s="29">
        <f>+'6.Gorcarakan ev tntesagitakan'!L91</f>
        <v>5437.5</v>
      </c>
      <c r="J192" s="29">
        <f>+'6.Gorcarakan ev tntesagitakan'!M91</f>
        <v>7250</v>
      </c>
    </row>
    <row r="193" spans="1:10" ht="13.5">
      <c r="A193" s="61">
        <v>5200</v>
      </c>
      <c r="B193" s="13" t="s">
        <v>510</v>
      </c>
      <c r="C193" s="64" t="s">
        <v>19</v>
      </c>
      <c r="D193" s="29">
        <f>SUM(D195:D198)</f>
        <v>0</v>
      </c>
      <c r="E193" s="29" t="s">
        <v>1</v>
      </c>
      <c r="F193" s="29">
        <f>SUM(F195:F198)</f>
        <v>0</v>
      </c>
      <c r="G193" s="29"/>
      <c r="H193" s="29"/>
      <c r="I193" s="29"/>
      <c r="J193" s="29"/>
    </row>
    <row r="194" spans="1:10" ht="13.5">
      <c r="A194" s="61"/>
      <c r="B194" s="15" t="s">
        <v>378</v>
      </c>
      <c r="C194" s="62"/>
      <c r="D194" s="29"/>
      <c r="E194" s="29"/>
      <c r="F194" s="29"/>
      <c r="G194" s="29"/>
      <c r="H194" s="29"/>
      <c r="I194" s="29"/>
      <c r="J194" s="29"/>
    </row>
    <row r="195" spans="1:10" ht="27">
      <c r="A195" s="61">
        <v>5211</v>
      </c>
      <c r="B195" s="13" t="s">
        <v>511</v>
      </c>
      <c r="C195" s="69" t="s">
        <v>100</v>
      </c>
      <c r="D195" s="29">
        <f>SUM(E195:F195)</f>
        <v>0</v>
      </c>
      <c r="E195" s="29" t="s">
        <v>1</v>
      </c>
      <c r="F195" s="29"/>
      <c r="G195" s="29"/>
      <c r="H195" s="29"/>
      <c r="I195" s="29"/>
      <c r="J195" s="29"/>
    </row>
    <row r="196" spans="1:10" ht="13.5">
      <c r="A196" s="61">
        <v>5221</v>
      </c>
      <c r="B196" s="13" t="s">
        <v>512</v>
      </c>
      <c r="C196" s="69" t="s">
        <v>101</v>
      </c>
      <c r="D196" s="29">
        <f>SUM(E196:F196)</f>
        <v>0</v>
      </c>
      <c r="E196" s="29" t="s">
        <v>1</v>
      </c>
      <c r="F196" s="29"/>
      <c r="G196" s="29"/>
      <c r="H196" s="29"/>
      <c r="I196" s="29"/>
      <c r="J196" s="29"/>
    </row>
    <row r="197" spans="1:10" ht="13.5">
      <c r="A197" s="61">
        <v>5231</v>
      </c>
      <c r="B197" s="13" t="s">
        <v>513</v>
      </c>
      <c r="C197" s="69" t="s">
        <v>102</v>
      </c>
      <c r="D197" s="29">
        <f>SUM(E197:F197)</f>
        <v>0</v>
      </c>
      <c r="E197" s="29" t="s">
        <v>1</v>
      </c>
      <c r="F197" s="29"/>
      <c r="G197" s="29"/>
      <c r="H197" s="29"/>
      <c r="I197" s="29"/>
      <c r="J197" s="29"/>
    </row>
    <row r="198" spans="1:10" ht="13.5">
      <c r="A198" s="61">
        <v>5241</v>
      </c>
      <c r="B198" s="13" t="s">
        <v>514</v>
      </c>
      <c r="C198" s="69" t="s">
        <v>103</v>
      </c>
      <c r="D198" s="29">
        <f>SUM(E198:F198)</f>
        <v>0</v>
      </c>
      <c r="E198" s="29" t="s">
        <v>1</v>
      </c>
      <c r="F198" s="29"/>
      <c r="G198" s="29"/>
      <c r="H198" s="29"/>
      <c r="I198" s="29"/>
      <c r="J198" s="29"/>
    </row>
    <row r="199" spans="1:10" ht="13.5">
      <c r="A199" s="61">
        <v>5300</v>
      </c>
      <c r="B199" s="13" t="s">
        <v>515</v>
      </c>
      <c r="C199" s="64" t="s">
        <v>19</v>
      </c>
      <c r="D199" s="29">
        <f>SUM(D201)</f>
        <v>0</v>
      </c>
      <c r="E199" s="29" t="s">
        <v>1</v>
      </c>
      <c r="F199" s="29">
        <f>SUM(F201)</f>
        <v>0</v>
      </c>
      <c r="G199" s="29"/>
      <c r="H199" s="29"/>
      <c r="I199" s="29"/>
      <c r="J199" s="29"/>
    </row>
    <row r="200" spans="1:10" ht="13.5">
      <c r="A200" s="61"/>
      <c r="B200" s="15" t="s">
        <v>378</v>
      </c>
      <c r="C200" s="62"/>
      <c r="D200" s="29"/>
      <c r="E200" s="29"/>
      <c r="F200" s="29"/>
      <c r="G200" s="29"/>
      <c r="H200" s="29"/>
      <c r="I200" s="29"/>
      <c r="J200" s="29"/>
    </row>
    <row r="201" spans="1:10" ht="13.5">
      <c r="A201" s="61">
        <v>5311</v>
      </c>
      <c r="B201" s="13" t="s">
        <v>516</v>
      </c>
      <c r="C201" s="69" t="s">
        <v>104</v>
      </c>
      <c r="D201" s="29">
        <f>SUM(E201:F201)</f>
        <v>0</v>
      </c>
      <c r="E201" s="29" t="s">
        <v>1</v>
      </c>
      <c r="F201" s="29"/>
      <c r="G201" s="29"/>
      <c r="H201" s="29"/>
      <c r="I201" s="29"/>
      <c r="J201" s="29"/>
    </row>
    <row r="202" spans="1:10" ht="27">
      <c r="A202" s="61">
        <v>5400</v>
      </c>
      <c r="B202" s="13" t="s">
        <v>517</v>
      </c>
      <c r="C202" s="64" t="s">
        <v>19</v>
      </c>
      <c r="D202" s="29">
        <f>SUM(D204:D207)</f>
        <v>0</v>
      </c>
      <c r="E202" s="29" t="s">
        <v>1</v>
      </c>
      <c r="F202" s="29">
        <f>SUM(F204:F207)</f>
        <v>0</v>
      </c>
      <c r="G202" s="29"/>
      <c r="H202" s="29"/>
      <c r="I202" s="29"/>
      <c r="J202" s="29"/>
    </row>
    <row r="203" spans="1:10" ht="13.5">
      <c r="A203" s="61"/>
      <c r="B203" s="15" t="s">
        <v>378</v>
      </c>
      <c r="C203" s="62"/>
      <c r="D203" s="29"/>
      <c r="E203" s="29"/>
      <c r="F203" s="29"/>
      <c r="G203" s="29"/>
      <c r="H203" s="29"/>
      <c r="I203" s="29"/>
      <c r="J203" s="29"/>
    </row>
    <row r="204" spans="1:10" ht="13.5">
      <c r="A204" s="61">
        <v>5411</v>
      </c>
      <c r="B204" s="13" t="s">
        <v>518</v>
      </c>
      <c r="C204" s="69" t="s">
        <v>105</v>
      </c>
      <c r="D204" s="29">
        <f>SUM(E204:F204)</f>
        <v>0</v>
      </c>
      <c r="E204" s="29" t="s">
        <v>1</v>
      </c>
      <c r="F204" s="29"/>
      <c r="G204" s="29"/>
      <c r="H204" s="29"/>
      <c r="I204" s="29"/>
      <c r="J204" s="29"/>
    </row>
    <row r="205" spans="1:10" ht="13.5">
      <c r="A205" s="61">
        <v>5421</v>
      </c>
      <c r="B205" s="13" t="s">
        <v>519</v>
      </c>
      <c r="C205" s="69" t="s">
        <v>106</v>
      </c>
      <c r="D205" s="29">
        <f>SUM(E205:F205)</f>
        <v>0</v>
      </c>
      <c r="E205" s="29" t="s">
        <v>1</v>
      </c>
      <c r="F205" s="29"/>
      <c r="G205" s="29"/>
      <c r="H205" s="29"/>
      <c r="I205" s="29"/>
      <c r="J205" s="29"/>
    </row>
    <row r="206" spans="1:10" ht="13.5">
      <c r="A206" s="61">
        <v>5431</v>
      </c>
      <c r="B206" s="13" t="s">
        <v>520</v>
      </c>
      <c r="C206" s="69" t="s">
        <v>107</v>
      </c>
      <c r="D206" s="29">
        <f>SUM(E206:F206)</f>
        <v>0</v>
      </c>
      <c r="E206" s="29" t="s">
        <v>1</v>
      </c>
      <c r="F206" s="29"/>
      <c r="G206" s="29"/>
      <c r="H206" s="29"/>
      <c r="I206" s="29"/>
      <c r="J206" s="29"/>
    </row>
    <row r="207" spans="1:10" ht="13.5">
      <c r="A207" s="61">
        <v>5441</v>
      </c>
      <c r="B207" s="15" t="s">
        <v>521</v>
      </c>
      <c r="C207" s="69" t="s">
        <v>108</v>
      </c>
      <c r="D207" s="29">
        <f>SUM(E207:F207)</f>
        <v>0</v>
      </c>
      <c r="E207" s="29" t="s">
        <v>1</v>
      </c>
      <c r="F207" s="29"/>
      <c r="G207" s="29"/>
      <c r="H207" s="29"/>
      <c r="I207" s="29"/>
      <c r="J207" s="29"/>
    </row>
    <row r="208" spans="1:10" s="71" customFormat="1" ht="57" customHeight="1">
      <c r="A208" s="70" t="s">
        <v>109</v>
      </c>
      <c r="B208" s="87" t="s">
        <v>522</v>
      </c>
      <c r="C208" s="70" t="s">
        <v>19</v>
      </c>
      <c r="D208" s="29">
        <f>SUM(D210,D215,D223,D226)</f>
        <v>-81426</v>
      </c>
      <c r="E208" s="29"/>
      <c r="F208" s="29">
        <f>SUM(F210,F215,F223,F226)</f>
        <v>-81426</v>
      </c>
      <c r="G208" s="29">
        <f>SUM(G210,G215,G223,G226)</f>
        <v>-20356.5</v>
      </c>
      <c r="H208" s="29">
        <f>SUM(H210,H215,H223,H226)</f>
        <v>-40713</v>
      </c>
      <c r="I208" s="29">
        <f>SUM(I210,I215,I223,I226)</f>
        <v>-61069.5</v>
      </c>
      <c r="J208" s="29">
        <f>SUM(J210,J215,J223,J226)</f>
        <v>-81426</v>
      </c>
    </row>
    <row r="209" spans="1:10" s="71" customFormat="1" ht="13.5">
      <c r="A209" s="70"/>
      <c r="B209" s="18" t="s">
        <v>154</v>
      </c>
      <c r="C209" s="70"/>
      <c r="D209" s="29"/>
      <c r="E209" s="29"/>
      <c r="F209" s="29"/>
      <c r="G209" s="29"/>
      <c r="H209" s="29"/>
      <c r="I209" s="29"/>
      <c r="J209" s="29"/>
    </row>
    <row r="210" spans="1:10" ht="33">
      <c r="A210" s="72" t="s">
        <v>111</v>
      </c>
      <c r="B210" s="88" t="s">
        <v>523</v>
      </c>
      <c r="C210" s="73" t="s">
        <v>19</v>
      </c>
      <c r="D210" s="29">
        <f>+D212+D214</f>
        <v>-12100</v>
      </c>
      <c r="E210" s="29" t="s">
        <v>110</v>
      </c>
      <c r="F210" s="29">
        <f>SUM(F212:F214)</f>
        <v>-12100</v>
      </c>
      <c r="G210" s="29">
        <f>SUM(G212:G214)</f>
        <v>-3025</v>
      </c>
      <c r="H210" s="29">
        <f>SUM(H212:H214)</f>
        <v>-6050</v>
      </c>
      <c r="I210" s="29">
        <f>SUM(I212:I214)</f>
        <v>-9075</v>
      </c>
      <c r="J210" s="29">
        <f>SUM(J212:J214)</f>
        <v>-12100</v>
      </c>
    </row>
    <row r="211" spans="1:10" ht="13.5">
      <c r="A211" s="72"/>
      <c r="B211" s="18" t="s">
        <v>154</v>
      </c>
      <c r="C211" s="73"/>
      <c r="D211" s="29"/>
      <c r="E211" s="29"/>
      <c r="F211" s="29"/>
      <c r="G211" s="29"/>
      <c r="H211" s="29"/>
      <c r="I211" s="29"/>
      <c r="J211" s="29"/>
    </row>
    <row r="212" spans="1:10" ht="13.5">
      <c r="A212" s="72" t="s">
        <v>112</v>
      </c>
      <c r="B212" s="18" t="s">
        <v>524</v>
      </c>
      <c r="C212" s="72" t="s">
        <v>113</v>
      </c>
      <c r="D212" s="29">
        <v>0</v>
      </c>
      <c r="E212" s="29" t="s">
        <v>0</v>
      </c>
      <c r="F212" s="29">
        <f>+D212</f>
        <v>0</v>
      </c>
      <c r="G212" s="29">
        <v>0</v>
      </c>
      <c r="H212" s="29">
        <f>+G212*2</f>
        <v>0</v>
      </c>
      <c r="I212" s="29">
        <v>0</v>
      </c>
      <c r="J212" s="29">
        <f>+D212</f>
        <v>0</v>
      </c>
    </row>
    <row r="213" spans="1:10" s="75" customFormat="1" ht="14.25">
      <c r="A213" s="72" t="s">
        <v>114</v>
      </c>
      <c r="B213" s="18" t="s">
        <v>525</v>
      </c>
      <c r="C213" s="72" t="s">
        <v>115</v>
      </c>
      <c r="D213" s="29">
        <f>SUM(E213:F213)</f>
        <v>0</v>
      </c>
      <c r="E213" s="29" t="s">
        <v>0</v>
      </c>
      <c r="F213" s="74"/>
      <c r="G213" s="29"/>
      <c r="H213" s="29"/>
      <c r="I213" s="29"/>
      <c r="J213" s="29"/>
    </row>
    <row r="214" spans="1:10" ht="27">
      <c r="A214" s="28" t="s">
        <v>116</v>
      </c>
      <c r="B214" s="18" t="s">
        <v>526</v>
      </c>
      <c r="C214" s="72" t="s">
        <v>117</v>
      </c>
      <c r="D214" s="29">
        <f>+F214</f>
        <v>-12100</v>
      </c>
      <c r="E214" s="29" t="s">
        <v>110</v>
      </c>
      <c r="F214" s="29">
        <v>-12100</v>
      </c>
      <c r="G214" s="29">
        <f>+D214/12*3</f>
        <v>-3025</v>
      </c>
      <c r="H214" s="29">
        <f>+D214/12*6</f>
        <v>-6050</v>
      </c>
      <c r="I214" s="29">
        <f>+D214/12*9</f>
        <v>-9075</v>
      </c>
      <c r="J214" s="29">
        <f>+D214</f>
        <v>-12100</v>
      </c>
    </row>
    <row r="215" spans="1:10" ht="33">
      <c r="A215" s="28" t="s">
        <v>118</v>
      </c>
      <c r="B215" s="88" t="s">
        <v>527</v>
      </c>
      <c r="C215" s="73" t="s">
        <v>19</v>
      </c>
      <c r="D215" s="29">
        <f>SUM(D217:D218)</f>
        <v>0</v>
      </c>
      <c r="E215" s="29" t="s">
        <v>110</v>
      </c>
      <c r="F215" s="29">
        <f>SUM(F217:F218)</f>
        <v>0</v>
      </c>
      <c r="G215" s="29"/>
      <c r="H215" s="29"/>
      <c r="I215" s="29"/>
      <c r="J215" s="29"/>
    </row>
    <row r="216" spans="1:10" ht="13.5">
      <c r="A216" s="28"/>
      <c r="B216" s="18" t="s">
        <v>154</v>
      </c>
      <c r="C216" s="73"/>
      <c r="D216" s="29"/>
      <c r="E216" s="29"/>
      <c r="F216" s="29"/>
      <c r="G216" s="29"/>
      <c r="H216" s="29"/>
      <c r="I216" s="29"/>
      <c r="J216" s="29"/>
    </row>
    <row r="217" spans="1:10" s="86" customFormat="1" ht="31.5" customHeight="1">
      <c r="A217" s="84" t="s">
        <v>119</v>
      </c>
      <c r="B217" s="18" t="s">
        <v>528</v>
      </c>
      <c r="C217" s="72" t="s">
        <v>120</v>
      </c>
      <c r="D217" s="85">
        <f>SUM(E217:F217)</f>
        <v>0</v>
      </c>
      <c r="E217" s="85" t="s">
        <v>110</v>
      </c>
      <c r="F217" s="85"/>
      <c r="G217" s="85"/>
      <c r="H217" s="85"/>
      <c r="I217" s="85"/>
      <c r="J217" s="85"/>
    </row>
    <row r="218" spans="1:10" ht="33" customHeight="1">
      <c r="A218" s="28" t="s">
        <v>121</v>
      </c>
      <c r="B218" s="18" t="s">
        <v>529</v>
      </c>
      <c r="C218" s="73" t="s">
        <v>19</v>
      </c>
      <c r="D218" s="29">
        <f>SUM(D220:D222)</f>
        <v>0</v>
      </c>
      <c r="E218" s="29" t="s">
        <v>110</v>
      </c>
      <c r="F218" s="29">
        <f>SUM(F220:F222)</f>
        <v>0</v>
      </c>
      <c r="G218" s="29"/>
      <c r="H218" s="29"/>
      <c r="I218" s="29"/>
      <c r="J218" s="29"/>
    </row>
    <row r="219" spans="1:10" ht="13.5">
      <c r="A219" s="28"/>
      <c r="B219" s="18" t="s">
        <v>156</v>
      </c>
      <c r="C219" s="73"/>
      <c r="D219" s="29"/>
      <c r="E219" s="29"/>
      <c r="F219" s="29"/>
      <c r="G219" s="29"/>
      <c r="H219" s="29"/>
      <c r="I219" s="29"/>
      <c r="J219" s="29"/>
    </row>
    <row r="220" spans="1:10" ht="13.5">
      <c r="A220" s="28" t="s">
        <v>122</v>
      </c>
      <c r="B220" s="18" t="s">
        <v>530</v>
      </c>
      <c r="C220" s="72" t="s">
        <v>123</v>
      </c>
      <c r="D220" s="29">
        <f>SUM(E220:F220)</f>
        <v>0</v>
      </c>
      <c r="E220" s="29" t="s">
        <v>0</v>
      </c>
      <c r="F220" s="29"/>
      <c r="G220" s="29"/>
      <c r="H220" s="29"/>
      <c r="I220" s="29"/>
      <c r="J220" s="29"/>
    </row>
    <row r="221" spans="1:10" ht="30.75" customHeight="1">
      <c r="A221" s="76" t="s">
        <v>124</v>
      </c>
      <c r="B221" s="18" t="s">
        <v>531</v>
      </c>
      <c r="C221" s="73" t="s">
        <v>125</v>
      </c>
      <c r="D221" s="29">
        <f>SUM(E221:F221)</f>
        <v>0</v>
      </c>
      <c r="E221" s="29" t="s">
        <v>110</v>
      </c>
      <c r="F221" s="29"/>
      <c r="G221" s="29"/>
      <c r="H221" s="29"/>
      <c r="I221" s="29"/>
      <c r="J221" s="29"/>
    </row>
    <row r="222" spans="1:10" ht="33" customHeight="1">
      <c r="A222" s="28" t="s">
        <v>126</v>
      </c>
      <c r="B222" s="8" t="s">
        <v>532</v>
      </c>
      <c r="C222" s="73" t="s">
        <v>127</v>
      </c>
      <c r="D222" s="29">
        <f>SUM(E222:F222)</f>
        <v>0</v>
      </c>
      <c r="E222" s="29" t="s">
        <v>110</v>
      </c>
      <c r="F222" s="29"/>
      <c r="G222" s="29"/>
      <c r="H222" s="29"/>
      <c r="I222" s="29"/>
      <c r="J222" s="29"/>
    </row>
    <row r="223" spans="1:10" ht="33">
      <c r="A223" s="28" t="s">
        <v>128</v>
      </c>
      <c r="B223" s="88" t="s">
        <v>533</v>
      </c>
      <c r="C223" s="73" t="s">
        <v>19</v>
      </c>
      <c r="D223" s="29">
        <f>SUM(D225)</f>
        <v>0</v>
      </c>
      <c r="E223" s="29" t="s">
        <v>110</v>
      </c>
      <c r="F223" s="29">
        <f>SUM(F225)</f>
        <v>0</v>
      </c>
      <c r="G223" s="29"/>
      <c r="H223" s="29"/>
      <c r="I223" s="29"/>
      <c r="J223" s="29"/>
    </row>
    <row r="224" spans="1:10" ht="13.5">
      <c r="A224" s="28"/>
      <c r="B224" s="18" t="s">
        <v>154</v>
      </c>
      <c r="C224" s="73"/>
      <c r="D224" s="29"/>
      <c r="E224" s="29"/>
      <c r="F224" s="29"/>
      <c r="G224" s="29"/>
      <c r="H224" s="29"/>
      <c r="I224" s="29"/>
      <c r="J224" s="29"/>
    </row>
    <row r="225" spans="1:10" ht="13.5">
      <c r="A225" s="76" t="s">
        <v>129</v>
      </c>
      <c r="B225" s="18" t="s">
        <v>534</v>
      </c>
      <c r="C225" s="70" t="s">
        <v>130</v>
      </c>
      <c r="D225" s="29">
        <f>SUM(E225:F225)</f>
        <v>0</v>
      </c>
      <c r="E225" s="29" t="s">
        <v>110</v>
      </c>
      <c r="F225" s="29"/>
      <c r="G225" s="29"/>
      <c r="H225" s="29"/>
      <c r="I225" s="29"/>
      <c r="J225" s="29"/>
    </row>
    <row r="226" spans="1:10" ht="49.5">
      <c r="A226" s="28" t="s">
        <v>131</v>
      </c>
      <c r="B226" s="88" t="s">
        <v>535</v>
      </c>
      <c r="C226" s="73" t="s">
        <v>19</v>
      </c>
      <c r="D226" s="29">
        <f>SUM(D228:D231)</f>
        <v>-69326</v>
      </c>
      <c r="E226" s="29" t="s">
        <v>0</v>
      </c>
      <c r="F226" s="29">
        <f>SUM(F228:F231)</f>
        <v>-69326</v>
      </c>
      <c r="G226" s="29">
        <f>SUM(G228:G231)</f>
        <v>-17331.5</v>
      </c>
      <c r="H226" s="29">
        <f>SUM(H228:H231)</f>
        <v>-34663</v>
      </c>
      <c r="I226" s="29">
        <f>SUM(I228:I231)</f>
        <v>-51994.5</v>
      </c>
      <c r="J226" s="29">
        <f>SUM(J228:J231)</f>
        <v>-69326</v>
      </c>
    </row>
    <row r="227" spans="1:10" ht="13.5">
      <c r="A227" s="28"/>
      <c r="B227" s="18" t="s">
        <v>154</v>
      </c>
      <c r="C227" s="73"/>
      <c r="D227" s="29"/>
      <c r="E227" s="29"/>
      <c r="F227" s="29"/>
      <c r="G227" s="29"/>
      <c r="H227" s="29"/>
      <c r="I227" s="29"/>
      <c r="J227" s="29"/>
    </row>
    <row r="228" spans="1:10" ht="13.5">
      <c r="A228" s="28" t="s">
        <v>132</v>
      </c>
      <c r="B228" s="18" t="s">
        <v>536</v>
      </c>
      <c r="C228" s="72" t="s">
        <v>133</v>
      </c>
      <c r="D228" s="29">
        <f>+F228</f>
        <v>-69326</v>
      </c>
      <c r="E228" s="29" t="s">
        <v>110</v>
      </c>
      <c r="F228" s="29">
        <v>-69326</v>
      </c>
      <c r="G228" s="29">
        <f>+D228/12*3</f>
        <v>-17331.5</v>
      </c>
      <c r="H228" s="29">
        <f>+D228/12*6</f>
        <v>-34663</v>
      </c>
      <c r="I228" s="29">
        <f>+D228/12*9</f>
        <v>-51994.5</v>
      </c>
      <c r="J228" s="29">
        <f>+D228</f>
        <v>-69326</v>
      </c>
    </row>
    <row r="229" spans="1:10" ht="13.5">
      <c r="A229" s="76" t="s">
        <v>134</v>
      </c>
      <c r="B229" s="18" t="s">
        <v>537</v>
      </c>
      <c r="C229" s="70" t="s">
        <v>135</v>
      </c>
      <c r="D229" s="29">
        <f>SUM(E229:F229)</f>
        <v>0</v>
      </c>
      <c r="E229" s="29" t="s">
        <v>110</v>
      </c>
      <c r="F229" s="29"/>
      <c r="G229" s="29"/>
      <c r="H229" s="29"/>
      <c r="I229" s="29"/>
      <c r="J229" s="29"/>
    </row>
    <row r="230" spans="1:10" ht="36.75" customHeight="1">
      <c r="A230" s="28" t="s">
        <v>136</v>
      </c>
      <c r="B230" s="18" t="s">
        <v>538</v>
      </c>
      <c r="C230" s="73" t="s">
        <v>137</v>
      </c>
      <c r="D230" s="29">
        <f>SUM(E230:F230)</f>
        <v>0</v>
      </c>
      <c r="E230" s="29" t="s">
        <v>110</v>
      </c>
      <c r="F230" s="29"/>
      <c r="G230" s="29"/>
      <c r="H230" s="29"/>
      <c r="I230" s="29"/>
      <c r="J230" s="29"/>
    </row>
    <row r="231" spans="1:10" ht="36" customHeight="1">
      <c r="A231" s="28" t="s">
        <v>138</v>
      </c>
      <c r="B231" s="18" t="s">
        <v>539</v>
      </c>
      <c r="C231" s="73" t="s">
        <v>139</v>
      </c>
      <c r="D231" s="29">
        <f>SUM(E231:F231)</f>
        <v>0</v>
      </c>
      <c r="E231" s="29" t="s">
        <v>110</v>
      </c>
      <c r="F231" s="29"/>
      <c r="G231" s="29"/>
      <c r="H231" s="29"/>
      <c r="I231" s="29"/>
      <c r="J231" s="29"/>
    </row>
    <row r="232" spans="1:6" ht="13.5">
      <c r="A232" s="2"/>
      <c r="B232" s="27"/>
      <c r="C232" s="77"/>
      <c r="D232" s="2"/>
      <c r="E232" s="2"/>
      <c r="F232" s="2"/>
    </row>
  </sheetData>
  <sheetProtection/>
  <protectedRanges>
    <protectedRange sqref="E106" name="Range18"/>
    <protectedRange sqref="D211:F211 F220 D219:F219 D216:F216 F212:F213 F217 D209:F209" name="Range15"/>
    <protectedRange sqref="D176:F176 D178:F178 D188:F188 D183:F183 D174:F174" name="Range13"/>
    <protectedRange sqref="E148 E152 D145:F145 E143 D147:F147 D151:F151 D142:F142 E155" name="Range11"/>
    <protectedRange sqref="D112:E112 E115:E118 E120:E122 D119:F119 D123:F123 D114:E114" name="Range9"/>
    <protectedRange sqref="D100:F100 D98:F98 D94:F94 E92 E96 D90:F90" name="Range7"/>
    <protectedRange sqref="D75:F75 E76 E66 D63:F63 E68:E70 D73:J73" name="Range5"/>
    <protectedRange sqref="E44 D30:F30 E28:F28 D32 D41:F41 D27:F27" name="Range3"/>
    <protectedRange sqref="D17:F17 D19:F19 D24:F24 E21:E22 D15:J15 D13:J13" name="Range1"/>
    <protectedRange sqref="E47:E49 D56:F56 D59:F59 D46:F46 E51:E52" name="Range4"/>
    <protectedRange sqref="D88:F88 E84:E86 D83:F83 E80:E81 D79:F79" name="Range6"/>
    <protectedRange sqref="E101:E102 D104:F104 E109:E110 E105 D108:E108" name="Range8"/>
    <protectedRange sqref="D132:F132 E124:E128 E133:E134 E137 D136:F136 D130:F130" name="Range10"/>
    <protectedRange sqref="D167:F167 E165 D160:F160 E158 E172 D164:F164 E161:E162 D170:F170 D157:F157" name="Range12"/>
    <protectedRange sqref="D200:F200 D194:F194 D203:F203 F195:F198 F204:F207" name="Range14"/>
    <protectedRange sqref="F221:F222 F228:F231 D224:F224 D227:F227 F225" name="Range16"/>
    <protectedRange sqref="E25" name="Range17"/>
    <protectedRange sqref="F201" name="Range21"/>
  </protectedRanges>
  <mergeCells count="9">
    <mergeCell ref="G4:I4"/>
    <mergeCell ref="H5:J5"/>
    <mergeCell ref="A5:G5"/>
    <mergeCell ref="G9:J9"/>
    <mergeCell ref="E8:F8"/>
    <mergeCell ref="E9:F9"/>
    <mergeCell ref="D9:D10"/>
    <mergeCell ref="A9:A10"/>
    <mergeCell ref="B9:C10"/>
  </mergeCells>
  <printOptions/>
  <pageMargins left="1" right="0.05" top="0.75" bottom="0.75" header="0.3" footer="0.3"/>
  <pageSetup firstPageNumber="95" useFirstPageNumber="1" horizontalDpi="600" verticalDpi="600" orientation="portrait" scale="60" r:id="rId1"/>
  <headerFooter>
    <oddFooter>&amp;C&amp;12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70"/>
  <sheetViews>
    <sheetView tabSelected="1" view="pageBreakPreview" zoomScaleSheetLayoutView="100" zoomScalePageLayoutView="0" workbookViewId="0" topLeftCell="A1">
      <selection activeCell="J7" sqref="J7:M7"/>
    </sheetView>
  </sheetViews>
  <sheetFormatPr defaultColWidth="9.140625" defaultRowHeight="15"/>
  <cols>
    <col min="1" max="1" width="6.140625" style="3" customWidth="1"/>
    <col min="2" max="2" width="3.8515625" style="3" customWidth="1"/>
    <col min="3" max="3" width="4.140625" style="3" customWidth="1"/>
    <col min="4" max="4" width="3.140625" style="3" customWidth="1"/>
    <col min="5" max="5" width="45.8515625" style="95" customWidth="1"/>
    <col min="6" max="6" width="5.8515625" style="3" customWidth="1"/>
    <col min="7" max="7" width="13.00390625" style="3" customWidth="1"/>
    <col min="8" max="8" width="12.8515625" style="3" customWidth="1"/>
    <col min="9" max="9" width="11.421875" style="3" customWidth="1"/>
    <col min="10" max="10" width="12.7109375" style="3" customWidth="1"/>
    <col min="11" max="11" width="11.421875" style="3" customWidth="1"/>
    <col min="12" max="12" width="11.57421875" style="3" customWidth="1"/>
    <col min="13" max="13" width="14.7109375" style="3" customWidth="1"/>
    <col min="14" max="16384" width="9.140625" style="3" customWidth="1"/>
  </cols>
  <sheetData>
    <row r="1" spans="1:11" s="19" customFormat="1" ht="13.5">
      <c r="A1" s="23"/>
      <c r="B1" s="24"/>
      <c r="C1" s="23"/>
      <c r="D1" s="25"/>
      <c r="E1" s="92"/>
      <c r="F1" s="26"/>
      <c r="K1" s="19" t="s">
        <v>886</v>
      </c>
    </row>
    <row r="2" spans="1:10" s="19" customFormat="1" ht="13.5">
      <c r="A2" s="23"/>
      <c r="B2" s="24"/>
      <c r="C2" s="23"/>
      <c r="D2" s="25"/>
      <c r="E2" s="92"/>
      <c r="F2" s="26"/>
      <c r="J2" s="19" t="s">
        <v>610</v>
      </c>
    </row>
    <row r="3" spans="1:10" s="19" customFormat="1" ht="13.5">
      <c r="A3" s="23"/>
      <c r="B3" s="24"/>
      <c r="C3" s="23"/>
      <c r="D3" s="25"/>
      <c r="E3" s="92"/>
      <c r="F3" s="26"/>
      <c r="J3" s="19" t="s">
        <v>820</v>
      </c>
    </row>
    <row r="4" spans="1:12" s="19" customFormat="1" ht="12.75" customHeight="1">
      <c r="A4" s="23"/>
      <c r="B4" s="24"/>
      <c r="C4" s="23"/>
      <c r="D4" s="25"/>
      <c r="E4" s="92"/>
      <c r="F4" s="26"/>
      <c r="J4" s="303" t="s">
        <v>887</v>
      </c>
      <c r="K4" s="303"/>
      <c r="L4" s="303"/>
    </row>
    <row r="5" spans="1:10" ht="20.25">
      <c r="A5" s="79" t="s">
        <v>142</v>
      </c>
      <c r="E5" s="248" t="s">
        <v>660</v>
      </c>
      <c r="F5" s="248"/>
      <c r="G5" s="248"/>
      <c r="H5" s="80"/>
      <c r="J5" s="81"/>
    </row>
    <row r="6" spans="1:13" ht="65.25" customHeight="1">
      <c r="A6" s="276" t="s">
        <v>611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3" ht="17.25">
      <c r="A7" s="269" t="s">
        <v>143</v>
      </c>
      <c r="B7" s="270" t="s">
        <v>144</v>
      </c>
      <c r="C7" s="272" t="s">
        <v>145</v>
      </c>
      <c r="D7" s="273" t="s">
        <v>146</v>
      </c>
      <c r="E7" s="274" t="s">
        <v>147</v>
      </c>
      <c r="F7" s="277" t="s">
        <v>148</v>
      </c>
      <c r="G7" s="278" t="s">
        <v>607</v>
      </c>
      <c r="H7" s="280" t="s">
        <v>149</v>
      </c>
      <c r="I7" s="280"/>
      <c r="J7" s="259" t="s">
        <v>371</v>
      </c>
      <c r="K7" s="260"/>
      <c r="L7" s="260"/>
      <c r="M7" s="261"/>
    </row>
    <row r="8" spans="1:13" ht="63.75" customHeight="1">
      <c r="A8" s="269"/>
      <c r="B8" s="271"/>
      <c r="C8" s="271"/>
      <c r="D8" s="271"/>
      <c r="E8" s="275"/>
      <c r="F8" s="277"/>
      <c r="G8" s="279"/>
      <c r="H8" s="17" t="s">
        <v>150</v>
      </c>
      <c r="I8" s="17" t="s">
        <v>151</v>
      </c>
      <c r="J8" s="11" t="s">
        <v>191</v>
      </c>
      <c r="K8" s="11" t="s">
        <v>192</v>
      </c>
      <c r="L8" s="11" t="s">
        <v>193</v>
      </c>
      <c r="M8" s="11" t="s">
        <v>194</v>
      </c>
    </row>
    <row r="9" spans="1:13" ht="13.5">
      <c r="A9" s="82">
        <v>1</v>
      </c>
      <c r="B9" s="82">
        <v>2</v>
      </c>
      <c r="C9" s="82">
        <v>3</v>
      </c>
      <c r="D9" s="82">
        <v>4</v>
      </c>
      <c r="E9" s="100" t="s">
        <v>184</v>
      </c>
      <c r="F9" s="82"/>
      <c r="G9" s="82">
        <v>6</v>
      </c>
      <c r="H9" s="82">
        <v>7</v>
      </c>
      <c r="I9" s="82">
        <v>8</v>
      </c>
      <c r="J9" s="10">
        <v>7</v>
      </c>
      <c r="K9" s="9">
        <v>8</v>
      </c>
      <c r="L9" s="9">
        <v>9</v>
      </c>
      <c r="M9" s="9">
        <v>10</v>
      </c>
    </row>
    <row r="10" spans="1:13" ht="66.75" customHeight="1">
      <c r="A10" s="82">
        <v>2000</v>
      </c>
      <c r="B10" s="82" t="s">
        <v>1</v>
      </c>
      <c r="C10" s="82" t="s">
        <v>0</v>
      </c>
      <c r="D10" s="82" t="s">
        <v>0</v>
      </c>
      <c r="E10" s="91" t="s">
        <v>152</v>
      </c>
      <c r="F10" s="82"/>
      <c r="G10" s="29">
        <f>+G11+G122+G154+G210+G345+G397+G450+G524+G627+G696+G762</f>
        <v>3963275.5</v>
      </c>
      <c r="H10" s="29">
        <v>3651085.3</v>
      </c>
      <c r="I10" s="29">
        <f>+I11+I122+I154+I210+I345+I397+I450+I524+I627+I696</f>
        <v>685067.9</v>
      </c>
      <c r="J10" s="29">
        <f>+J11+J122+J154+J210+J345+J397+J450+J524+J627+J696</f>
        <v>1241424.1</v>
      </c>
      <c r="K10" s="29">
        <f>+K11+K122+K154+K210+K345+K397+K450+K524+K627+K696</f>
        <v>2131890.55</v>
      </c>
      <c r="L10" s="29">
        <f>+L11+L122+L154+L210+L345+L397+L450+L524+L627+L696</f>
        <v>3045445.3161290325</v>
      </c>
      <c r="M10" s="29">
        <f>+M11+M122+M154+M210+M345+M397+M450+M524+M627+M696</f>
        <v>3963275.5</v>
      </c>
    </row>
    <row r="11" spans="1:16" ht="66.75" customHeight="1">
      <c r="A11" s="82">
        <v>2100</v>
      </c>
      <c r="B11" s="82" t="s">
        <v>2</v>
      </c>
      <c r="C11" s="82">
        <v>0</v>
      </c>
      <c r="D11" s="82">
        <v>0</v>
      </c>
      <c r="E11" s="91" t="s">
        <v>153</v>
      </c>
      <c r="F11" s="82"/>
      <c r="G11" s="29">
        <f>+G13+G61+G80+G86+G93+G106+G112</f>
        <v>570236.2000000001</v>
      </c>
      <c r="H11" s="29">
        <f aca="true" t="shared" si="0" ref="H11:M11">+H13+H61+H80+H86+H93+H106+H112</f>
        <v>494117.20000000007</v>
      </c>
      <c r="I11" s="29">
        <f t="shared" si="0"/>
        <v>76119</v>
      </c>
      <c r="J11" s="29">
        <f t="shared" si="0"/>
        <v>166883.7</v>
      </c>
      <c r="K11" s="29">
        <f t="shared" si="0"/>
        <v>285185</v>
      </c>
      <c r="L11" s="29">
        <f t="shared" si="0"/>
        <v>416758.10000000003</v>
      </c>
      <c r="M11" s="29">
        <f t="shared" si="0"/>
        <v>570236.2000000001</v>
      </c>
      <c r="P11" s="3" t="s">
        <v>885</v>
      </c>
    </row>
    <row r="12" spans="1:13" ht="13.5">
      <c r="A12" s="82"/>
      <c r="B12" s="82"/>
      <c r="C12" s="82"/>
      <c r="D12" s="82"/>
      <c r="E12" s="91" t="s">
        <v>154</v>
      </c>
      <c r="F12" s="82"/>
      <c r="G12" s="29"/>
      <c r="H12" s="29"/>
      <c r="I12" s="29"/>
      <c r="J12" s="29"/>
      <c r="K12" s="29"/>
      <c r="L12" s="29"/>
      <c r="M12" s="29"/>
    </row>
    <row r="13" spans="1:13" ht="68.25" customHeight="1">
      <c r="A13" s="82">
        <v>2110</v>
      </c>
      <c r="B13" s="82" t="s">
        <v>2</v>
      </c>
      <c r="C13" s="82">
        <v>1</v>
      </c>
      <c r="D13" s="82">
        <v>0</v>
      </c>
      <c r="E13" s="91" t="s">
        <v>155</v>
      </c>
      <c r="F13" s="82"/>
      <c r="G13" s="29">
        <f>G15+G43+G47</f>
        <v>523702.20000000007</v>
      </c>
      <c r="H13" s="29">
        <f aca="true" t="shared" si="1" ref="H13:M13">H15+H43+H47</f>
        <v>454833.20000000007</v>
      </c>
      <c r="I13" s="29">
        <f t="shared" si="1"/>
        <v>68869</v>
      </c>
      <c r="J13" s="29">
        <f t="shared" si="1"/>
        <v>155276.825</v>
      </c>
      <c r="K13" s="29">
        <f t="shared" si="1"/>
        <v>261864.65000000002</v>
      </c>
      <c r="L13" s="29">
        <f t="shared" si="1"/>
        <v>381830.87500000006</v>
      </c>
      <c r="M13" s="29">
        <f t="shared" si="1"/>
        <v>523702.20000000007</v>
      </c>
    </row>
    <row r="14" spans="1:13" ht="13.5">
      <c r="A14" s="82"/>
      <c r="B14" s="82"/>
      <c r="C14" s="82"/>
      <c r="D14" s="82"/>
      <c r="E14" s="91" t="s">
        <v>156</v>
      </c>
      <c r="F14" s="82"/>
      <c r="G14" s="29"/>
      <c r="H14" s="29"/>
      <c r="I14" s="29"/>
      <c r="J14" s="29"/>
      <c r="K14" s="29"/>
      <c r="L14" s="29"/>
      <c r="M14" s="29"/>
    </row>
    <row r="15" spans="1:13" ht="35.25" customHeight="1">
      <c r="A15" s="82">
        <v>2111</v>
      </c>
      <c r="B15" s="82" t="s">
        <v>2</v>
      </c>
      <c r="C15" s="82">
        <v>1</v>
      </c>
      <c r="D15" s="82">
        <v>1</v>
      </c>
      <c r="E15" s="91" t="s">
        <v>157</v>
      </c>
      <c r="F15" s="82"/>
      <c r="G15" s="29">
        <f aca="true" t="shared" si="2" ref="G15:L15">SUM(G16:G42)</f>
        <v>523702.20000000007</v>
      </c>
      <c r="H15" s="29">
        <f t="shared" si="2"/>
        <v>454833.20000000007</v>
      </c>
      <c r="I15" s="29">
        <f t="shared" si="2"/>
        <v>68869</v>
      </c>
      <c r="J15" s="29">
        <f t="shared" si="2"/>
        <v>155276.825</v>
      </c>
      <c r="K15" s="29">
        <f t="shared" si="2"/>
        <v>261864.65000000002</v>
      </c>
      <c r="L15" s="29">
        <f t="shared" si="2"/>
        <v>381830.87500000006</v>
      </c>
      <c r="M15" s="29">
        <f>SUM(G15)</f>
        <v>523702.20000000007</v>
      </c>
    </row>
    <row r="16" spans="1:13" ht="35.25" customHeight="1">
      <c r="A16" s="82"/>
      <c r="B16" s="82"/>
      <c r="C16" s="82"/>
      <c r="D16" s="82"/>
      <c r="E16" s="91" t="s">
        <v>158</v>
      </c>
      <c r="F16" s="82">
        <v>4111</v>
      </c>
      <c r="G16" s="29">
        <v>340830.7</v>
      </c>
      <c r="H16" s="29">
        <f>G16</f>
        <v>340830.7</v>
      </c>
      <c r="I16" s="29"/>
      <c r="J16" s="29">
        <v>60997.1</v>
      </c>
      <c r="K16" s="29">
        <v>136054.2</v>
      </c>
      <c r="L16" s="29">
        <v>227004.7</v>
      </c>
      <c r="M16" s="29">
        <f>+G16</f>
        <v>340830.7</v>
      </c>
    </row>
    <row r="17" spans="1:13" ht="13.5">
      <c r="A17" s="82"/>
      <c r="B17" s="82"/>
      <c r="C17" s="82"/>
      <c r="D17" s="82"/>
      <c r="E17" s="94" t="s">
        <v>185</v>
      </c>
      <c r="F17" s="82">
        <v>4212</v>
      </c>
      <c r="G17" s="29">
        <v>31223.9</v>
      </c>
      <c r="H17" s="29">
        <f>SUM(G17)</f>
        <v>31223.9</v>
      </c>
      <c r="I17" s="29"/>
      <c r="J17" s="29">
        <v>9790.1</v>
      </c>
      <c r="K17" s="29">
        <v>16934.7</v>
      </c>
      <c r="L17" s="29">
        <v>24079.3</v>
      </c>
      <c r="M17" s="29">
        <f aca="true" t="shared" si="3" ref="M17:M42">+G17</f>
        <v>31223.9</v>
      </c>
    </row>
    <row r="18" spans="1:13" ht="13.5">
      <c r="A18" s="82"/>
      <c r="B18" s="82"/>
      <c r="C18" s="82"/>
      <c r="D18" s="82"/>
      <c r="E18" s="91" t="s">
        <v>159</v>
      </c>
      <c r="F18" s="82">
        <v>4213</v>
      </c>
      <c r="G18" s="29">
        <v>5042.2</v>
      </c>
      <c r="H18" s="29">
        <f aca="true" t="shared" si="4" ref="H18:H33">G18</f>
        <v>5042.2</v>
      </c>
      <c r="I18" s="29"/>
      <c r="J18" s="29">
        <v>1369.4</v>
      </c>
      <c r="K18" s="29">
        <v>2593.8</v>
      </c>
      <c r="L18" s="29">
        <v>3818.1</v>
      </c>
      <c r="M18" s="29">
        <f t="shared" si="3"/>
        <v>5042.2</v>
      </c>
    </row>
    <row r="19" spans="1:13" ht="13.5">
      <c r="A19" s="82"/>
      <c r="B19" s="82"/>
      <c r="C19" s="82"/>
      <c r="D19" s="82"/>
      <c r="E19" s="91" t="s">
        <v>160</v>
      </c>
      <c r="F19" s="82">
        <v>4214</v>
      </c>
      <c r="G19" s="29">
        <v>8707.2</v>
      </c>
      <c r="H19" s="29">
        <f t="shared" si="4"/>
        <v>8707.2</v>
      </c>
      <c r="I19" s="29"/>
      <c r="J19" s="29">
        <v>2497.3</v>
      </c>
      <c r="K19" s="29">
        <v>4567.3</v>
      </c>
      <c r="L19" s="29">
        <v>6637.3</v>
      </c>
      <c r="M19" s="29">
        <f t="shared" si="3"/>
        <v>8707.2</v>
      </c>
    </row>
    <row r="20" spans="1:13" ht="13.5">
      <c r="A20" s="82"/>
      <c r="B20" s="82"/>
      <c r="C20" s="82"/>
      <c r="D20" s="82"/>
      <c r="E20" s="91" t="s">
        <v>161</v>
      </c>
      <c r="F20" s="82">
        <v>4215</v>
      </c>
      <c r="G20" s="29">
        <v>880</v>
      </c>
      <c r="H20" s="29">
        <f t="shared" si="4"/>
        <v>880</v>
      </c>
      <c r="I20" s="29"/>
      <c r="J20" s="29">
        <f aca="true" t="shared" si="5" ref="J20:J42">+G20/12*3</f>
        <v>220</v>
      </c>
      <c r="K20" s="29">
        <f aca="true" t="shared" si="6" ref="K20:K42">+G20/12*6</f>
        <v>440</v>
      </c>
      <c r="L20" s="29">
        <f aca="true" t="shared" si="7" ref="L20:L42">+G20/12*9</f>
        <v>660</v>
      </c>
      <c r="M20" s="29">
        <f t="shared" si="3"/>
        <v>880</v>
      </c>
    </row>
    <row r="21" spans="1:13" ht="13.5">
      <c r="A21" s="82"/>
      <c r="B21" s="82"/>
      <c r="C21" s="82"/>
      <c r="D21" s="82"/>
      <c r="E21" s="91" t="s">
        <v>609</v>
      </c>
      <c r="F21" s="82">
        <v>4216</v>
      </c>
      <c r="G21" s="29">
        <v>0</v>
      </c>
      <c r="H21" s="29">
        <f t="shared" si="4"/>
        <v>0</v>
      </c>
      <c r="I21" s="29"/>
      <c r="J21" s="29">
        <f t="shared" si="5"/>
        <v>0</v>
      </c>
      <c r="K21" s="29">
        <f t="shared" si="6"/>
        <v>0</v>
      </c>
      <c r="L21" s="29">
        <f t="shared" si="7"/>
        <v>0</v>
      </c>
      <c r="M21" s="29">
        <f t="shared" si="3"/>
        <v>0</v>
      </c>
    </row>
    <row r="22" spans="1:13" ht="13.5">
      <c r="A22" s="82"/>
      <c r="B22" s="82"/>
      <c r="C22" s="82"/>
      <c r="D22" s="82"/>
      <c r="E22" s="91" t="s">
        <v>162</v>
      </c>
      <c r="F22" s="82">
        <v>4217</v>
      </c>
      <c r="G22" s="29">
        <v>9544</v>
      </c>
      <c r="H22" s="29">
        <f t="shared" si="4"/>
        <v>9544</v>
      </c>
      <c r="I22" s="29"/>
      <c r="J22" s="29">
        <v>2524</v>
      </c>
      <c r="K22" s="29">
        <v>4864</v>
      </c>
      <c r="L22" s="29">
        <v>7204</v>
      </c>
      <c r="M22" s="29">
        <f t="shared" si="3"/>
        <v>9544</v>
      </c>
    </row>
    <row r="23" spans="1:13" ht="13.5">
      <c r="A23" s="82"/>
      <c r="B23" s="82"/>
      <c r="C23" s="82"/>
      <c r="D23" s="82"/>
      <c r="E23" s="91" t="s">
        <v>163</v>
      </c>
      <c r="F23" s="82">
        <v>4221</v>
      </c>
      <c r="G23" s="29">
        <v>1250</v>
      </c>
      <c r="H23" s="29">
        <f t="shared" si="4"/>
        <v>1250</v>
      </c>
      <c r="I23" s="29"/>
      <c r="J23" s="29">
        <f t="shared" si="5"/>
        <v>312.5</v>
      </c>
      <c r="K23" s="29">
        <f t="shared" si="6"/>
        <v>625</v>
      </c>
      <c r="L23" s="29">
        <f t="shared" si="7"/>
        <v>937.5</v>
      </c>
      <c r="M23" s="29">
        <f t="shared" si="3"/>
        <v>1250</v>
      </c>
    </row>
    <row r="24" spans="1:13" ht="13.5">
      <c r="A24" s="82"/>
      <c r="B24" s="82"/>
      <c r="C24" s="82"/>
      <c r="D24" s="82"/>
      <c r="E24" s="91" t="s">
        <v>164</v>
      </c>
      <c r="F24" s="82">
        <v>4222</v>
      </c>
      <c r="G24" s="29">
        <v>1800</v>
      </c>
      <c r="H24" s="29">
        <f t="shared" si="4"/>
        <v>1800</v>
      </c>
      <c r="I24" s="29"/>
      <c r="J24" s="29">
        <f t="shared" si="5"/>
        <v>450</v>
      </c>
      <c r="K24" s="29">
        <f t="shared" si="6"/>
        <v>900</v>
      </c>
      <c r="L24" s="29">
        <f t="shared" si="7"/>
        <v>1350</v>
      </c>
      <c r="M24" s="29">
        <f t="shared" si="3"/>
        <v>1800</v>
      </c>
    </row>
    <row r="25" spans="1:13" ht="13.5">
      <c r="A25" s="82"/>
      <c r="B25" s="82"/>
      <c r="C25" s="82"/>
      <c r="D25" s="82"/>
      <c r="E25" s="91" t="s">
        <v>165</v>
      </c>
      <c r="F25" s="82">
        <v>4234</v>
      </c>
      <c r="G25" s="29">
        <v>7400</v>
      </c>
      <c r="H25" s="29">
        <f>G25</f>
        <v>7400</v>
      </c>
      <c r="I25" s="29"/>
      <c r="J25" s="29">
        <f t="shared" si="5"/>
        <v>1850</v>
      </c>
      <c r="K25" s="29">
        <f t="shared" si="6"/>
        <v>3700</v>
      </c>
      <c r="L25" s="29">
        <f t="shared" si="7"/>
        <v>5550</v>
      </c>
      <c r="M25" s="29">
        <f t="shared" si="3"/>
        <v>7400</v>
      </c>
    </row>
    <row r="26" spans="1:13" ht="13.5">
      <c r="A26" s="82"/>
      <c r="B26" s="82"/>
      <c r="C26" s="82"/>
      <c r="D26" s="82"/>
      <c r="E26" s="91" t="s">
        <v>166</v>
      </c>
      <c r="F26" s="82">
        <v>4237</v>
      </c>
      <c r="G26" s="29">
        <v>10772</v>
      </c>
      <c r="H26" s="29">
        <f t="shared" si="4"/>
        <v>10772</v>
      </c>
      <c r="I26" s="29"/>
      <c r="J26" s="29">
        <v>2897</v>
      </c>
      <c r="K26" s="29">
        <v>5522</v>
      </c>
      <c r="L26" s="29">
        <v>8147</v>
      </c>
      <c r="M26" s="29">
        <f t="shared" si="3"/>
        <v>10772</v>
      </c>
    </row>
    <row r="27" spans="1:13" ht="13.5">
      <c r="A27" s="82"/>
      <c r="B27" s="82"/>
      <c r="C27" s="82"/>
      <c r="D27" s="82"/>
      <c r="E27" s="91" t="s">
        <v>167</v>
      </c>
      <c r="F27" s="82">
        <v>4239</v>
      </c>
      <c r="G27" s="29">
        <v>4756.2</v>
      </c>
      <c r="H27" s="29">
        <f t="shared" si="4"/>
        <v>4756.2</v>
      </c>
      <c r="I27" s="29"/>
      <c r="J27" s="29">
        <f t="shared" si="5"/>
        <v>1189.05</v>
      </c>
      <c r="K27" s="29">
        <f t="shared" si="6"/>
        <v>2378.1</v>
      </c>
      <c r="L27" s="29">
        <f t="shared" si="7"/>
        <v>3567.1499999999996</v>
      </c>
      <c r="M27" s="29">
        <f t="shared" si="3"/>
        <v>4756.2</v>
      </c>
    </row>
    <row r="28" spans="1:13" ht="13.5">
      <c r="A28" s="82"/>
      <c r="B28" s="82"/>
      <c r="C28" s="82"/>
      <c r="D28" s="82"/>
      <c r="E28" s="91" t="s">
        <v>168</v>
      </c>
      <c r="F28" s="82">
        <v>4241</v>
      </c>
      <c r="G28" s="29">
        <v>1957.7</v>
      </c>
      <c r="H28" s="29">
        <f t="shared" si="4"/>
        <v>1957.7</v>
      </c>
      <c r="I28" s="29"/>
      <c r="J28" s="29">
        <v>542.2</v>
      </c>
      <c r="K28" s="29">
        <v>1014</v>
      </c>
      <c r="L28" s="29">
        <v>1485.9</v>
      </c>
      <c r="M28" s="29">
        <f t="shared" si="3"/>
        <v>1957.7</v>
      </c>
    </row>
    <row r="29" spans="1:13" ht="13.5">
      <c r="A29" s="82"/>
      <c r="B29" s="82"/>
      <c r="C29" s="82"/>
      <c r="D29" s="82"/>
      <c r="E29" s="91" t="s">
        <v>169</v>
      </c>
      <c r="F29" s="82">
        <v>4252</v>
      </c>
      <c r="G29" s="29">
        <v>2395</v>
      </c>
      <c r="H29" s="29">
        <f t="shared" si="4"/>
        <v>2395</v>
      </c>
      <c r="I29" s="29"/>
      <c r="J29" s="29">
        <f t="shared" si="5"/>
        <v>598.75</v>
      </c>
      <c r="K29" s="29">
        <f t="shared" si="6"/>
        <v>1197.5</v>
      </c>
      <c r="L29" s="29">
        <f t="shared" si="7"/>
        <v>1796.25</v>
      </c>
      <c r="M29" s="29">
        <f t="shared" si="3"/>
        <v>2395</v>
      </c>
    </row>
    <row r="30" spans="1:13" ht="13.5">
      <c r="A30" s="82"/>
      <c r="B30" s="82"/>
      <c r="C30" s="82"/>
      <c r="D30" s="82"/>
      <c r="E30" s="91" t="s">
        <v>170</v>
      </c>
      <c r="F30" s="82">
        <v>4261</v>
      </c>
      <c r="G30" s="29">
        <v>4598.5</v>
      </c>
      <c r="H30" s="29">
        <f>G30</f>
        <v>4598.5</v>
      </c>
      <c r="I30" s="29"/>
      <c r="J30" s="29">
        <f t="shared" si="5"/>
        <v>1149.625</v>
      </c>
      <c r="K30" s="29">
        <f t="shared" si="6"/>
        <v>2299.25</v>
      </c>
      <c r="L30" s="29">
        <f t="shared" si="7"/>
        <v>3448.875</v>
      </c>
      <c r="M30" s="29">
        <f t="shared" si="3"/>
        <v>4598.5</v>
      </c>
    </row>
    <row r="31" spans="1:13" ht="13.5">
      <c r="A31" s="82"/>
      <c r="B31" s="82"/>
      <c r="C31" s="82"/>
      <c r="D31" s="82"/>
      <c r="E31" s="91" t="s">
        <v>171</v>
      </c>
      <c r="F31" s="82">
        <v>4264</v>
      </c>
      <c r="G31" s="29">
        <v>17238.7</v>
      </c>
      <c r="H31" s="29">
        <f>G31</f>
        <v>17238.7</v>
      </c>
      <c r="I31" s="29"/>
      <c r="J31" s="29">
        <v>4436.2</v>
      </c>
      <c r="K31" s="29">
        <v>8703.7</v>
      </c>
      <c r="L31" s="29">
        <v>12971.2</v>
      </c>
      <c r="M31" s="29">
        <f t="shared" si="3"/>
        <v>17238.7</v>
      </c>
    </row>
    <row r="32" spans="1:13" ht="13.5">
      <c r="A32" s="82"/>
      <c r="B32" s="82"/>
      <c r="C32" s="82"/>
      <c r="D32" s="82"/>
      <c r="E32" s="91" t="s">
        <v>172</v>
      </c>
      <c r="F32" s="82">
        <v>4269</v>
      </c>
      <c r="G32" s="29">
        <v>6087</v>
      </c>
      <c r="H32" s="29">
        <f>G32</f>
        <v>6087</v>
      </c>
      <c r="I32" s="29"/>
      <c r="J32" s="29">
        <v>1632</v>
      </c>
      <c r="K32" s="29">
        <v>5117</v>
      </c>
      <c r="L32" s="29">
        <v>6087</v>
      </c>
      <c r="M32" s="29">
        <f t="shared" si="3"/>
        <v>6087</v>
      </c>
    </row>
    <row r="33" spans="1:13" ht="13.5">
      <c r="A33" s="82"/>
      <c r="B33" s="82"/>
      <c r="C33" s="82"/>
      <c r="D33" s="82"/>
      <c r="E33" s="91" t="s">
        <v>173</v>
      </c>
      <c r="F33" s="82">
        <v>4823</v>
      </c>
      <c r="G33" s="29">
        <v>350.1</v>
      </c>
      <c r="H33" s="29">
        <f t="shared" si="4"/>
        <v>350.1</v>
      </c>
      <c r="I33" s="29"/>
      <c r="J33" s="29">
        <v>125.1</v>
      </c>
      <c r="K33" s="29">
        <v>200.1</v>
      </c>
      <c r="L33" s="29">
        <v>275.1</v>
      </c>
      <c r="M33" s="29">
        <f t="shared" si="3"/>
        <v>350.1</v>
      </c>
    </row>
    <row r="34" spans="1:13" ht="13.5">
      <c r="A34" s="82"/>
      <c r="B34" s="82"/>
      <c r="C34" s="82"/>
      <c r="D34" s="82"/>
      <c r="E34" s="91" t="s">
        <v>174</v>
      </c>
      <c r="F34" s="82">
        <v>4861</v>
      </c>
      <c r="G34" s="29">
        <v>0</v>
      </c>
      <c r="H34" s="29">
        <v>0</v>
      </c>
      <c r="I34" s="29"/>
      <c r="J34" s="29">
        <f t="shared" si="5"/>
        <v>0</v>
      </c>
      <c r="K34" s="29">
        <f t="shared" si="6"/>
        <v>0</v>
      </c>
      <c r="L34" s="29">
        <f t="shared" si="7"/>
        <v>0</v>
      </c>
      <c r="M34" s="29">
        <f t="shared" si="3"/>
        <v>0</v>
      </c>
    </row>
    <row r="35" spans="1:13" ht="13.5">
      <c r="A35" s="82"/>
      <c r="B35" s="82"/>
      <c r="C35" s="82"/>
      <c r="D35" s="82"/>
      <c r="E35" s="91" t="s">
        <v>175</v>
      </c>
      <c r="F35" s="82">
        <v>5111</v>
      </c>
      <c r="G35" s="29">
        <v>0</v>
      </c>
      <c r="H35" s="29"/>
      <c r="I35" s="29">
        <f>G35</f>
        <v>0</v>
      </c>
      <c r="J35" s="29">
        <f t="shared" si="5"/>
        <v>0</v>
      </c>
      <c r="K35" s="29">
        <f t="shared" si="6"/>
        <v>0</v>
      </c>
      <c r="L35" s="29">
        <f t="shared" si="7"/>
        <v>0</v>
      </c>
      <c r="M35" s="29">
        <f t="shared" si="3"/>
        <v>0</v>
      </c>
    </row>
    <row r="36" spans="1:13" ht="40.5" customHeight="1">
      <c r="A36" s="82"/>
      <c r="B36" s="82"/>
      <c r="C36" s="82"/>
      <c r="D36" s="82"/>
      <c r="E36" s="91" t="s">
        <v>616</v>
      </c>
      <c r="F36" s="82" t="s">
        <v>92</v>
      </c>
      <c r="G36" s="29">
        <v>60000</v>
      </c>
      <c r="H36" s="29"/>
      <c r="I36" s="29">
        <f>+G36</f>
        <v>60000</v>
      </c>
      <c r="J36" s="29">
        <v>60000</v>
      </c>
      <c r="K36" s="29">
        <v>60000</v>
      </c>
      <c r="L36" s="29">
        <v>60000</v>
      </c>
      <c r="M36" s="29">
        <f t="shared" si="3"/>
        <v>60000</v>
      </c>
    </row>
    <row r="37" spans="1:13" ht="13.5">
      <c r="A37" s="82"/>
      <c r="B37" s="82"/>
      <c r="C37" s="82"/>
      <c r="D37" s="82"/>
      <c r="F37" s="82"/>
      <c r="G37" s="29"/>
      <c r="H37" s="29"/>
      <c r="I37" s="29"/>
      <c r="J37" s="29">
        <f t="shared" si="5"/>
        <v>0</v>
      </c>
      <c r="K37" s="29">
        <f t="shared" si="6"/>
        <v>0</v>
      </c>
      <c r="L37" s="29">
        <f t="shared" si="7"/>
        <v>0</v>
      </c>
      <c r="M37" s="29">
        <f t="shared" si="3"/>
        <v>0</v>
      </c>
    </row>
    <row r="38" spans="1:13" ht="13.5">
      <c r="A38" s="82"/>
      <c r="B38" s="82"/>
      <c r="C38" s="82"/>
      <c r="D38" s="82"/>
      <c r="E38" s="96" t="s">
        <v>177</v>
      </c>
      <c r="F38" s="82">
        <v>5121</v>
      </c>
      <c r="G38" s="29">
        <v>0</v>
      </c>
      <c r="H38" s="29"/>
      <c r="I38" s="29">
        <f>+G38</f>
        <v>0</v>
      </c>
      <c r="J38" s="29">
        <f t="shared" si="5"/>
        <v>0</v>
      </c>
      <c r="K38" s="29">
        <f t="shared" si="6"/>
        <v>0</v>
      </c>
      <c r="L38" s="29">
        <f t="shared" si="7"/>
        <v>0</v>
      </c>
      <c r="M38" s="29">
        <f t="shared" si="3"/>
        <v>0</v>
      </c>
    </row>
    <row r="39" spans="1:13" ht="13.5">
      <c r="A39" s="82"/>
      <c r="B39" s="82"/>
      <c r="C39" s="82"/>
      <c r="D39" s="82"/>
      <c r="E39" s="91" t="s">
        <v>178</v>
      </c>
      <c r="F39" s="82">
        <v>5122</v>
      </c>
      <c r="G39" s="29">
        <v>8869</v>
      </c>
      <c r="H39" s="29"/>
      <c r="I39" s="29">
        <f>G39</f>
        <v>8869</v>
      </c>
      <c r="J39" s="29">
        <v>2696.5</v>
      </c>
      <c r="K39" s="29">
        <v>4754</v>
      </c>
      <c r="L39" s="29">
        <v>6811.5</v>
      </c>
      <c r="M39" s="29">
        <f t="shared" si="3"/>
        <v>8869</v>
      </c>
    </row>
    <row r="40" spans="1:13" ht="13.5">
      <c r="A40" s="82"/>
      <c r="B40" s="82"/>
      <c r="C40" s="82"/>
      <c r="D40" s="82"/>
      <c r="E40" s="91"/>
      <c r="F40" s="82"/>
      <c r="G40" s="29"/>
      <c r="H40" s="29"/>
      <c r="I40" s="29"/>
      <c r="J40" s="29">
        <f t="shared" si="5"/>
        <v>0</v>
      </c>
      <c r="K40" s="29">
        <f t="shared" si="6"/>
        <v>0</v>
      </c>
      <c r="L40" s="29">
        <f t="shared" si="7"/>
        <v>0</v>
      </c>
      <c r="M40" s="29">
        <f t="shared" si="3"/>
        <v>0</v>
      </c>
    </row>
    <row r="41" spans="1:13" ht="13.5">
      <c r="A41" s="82"/>
      <c r="B41" s="82"/>
      <c r="C41" s="82"/>
      <c r="D41" s="82"/>
      <c r="E41" s="91" t="s">
        <v>615</v>
      </c>
      <c r="F41" s="82">
        <v>5132</v>
      </c>
      <c r="G41" s="29">
        <v>0</v>
      </c>
      <c r="H41" s="29"/>
      <c r="I41" s="29">
        <f>SUM(G41)</f>
        <v>0</v>
      </c>
      <c r="J41" s="29">
        <f t="shared" si="5"/>
        <v>0</v>
      </c>
      <c r="K41" s="29">
        <f t="shared" si="6"/>
        <v>0</v>
      </c>
      <c r="L41" s="29">
        <f t="shared" si="7"/>
        <v>0</v>
      </c>
      <c r="M41" s="29">
        <f t="shared" si="3"/>
        <v>0</v>
      </c>
    </row>
    <row r="42" spans="1:13" ht="13.5">
      <c r="A42" s="82"/>
      <c r="B42" s="82"/>
      <c r="C42" s="82"/>
      <c r="D42" s="82"/>
      <c r="E42" s="91" t="s">
        <v>554</v>
      </c>
      <c r="F42" s="82">
        <v>5129</v>
      </c>
      <c r="G42" s="29"/>
      <c r="H42" s="29"/>
      <c r="I42" s="29"/>
      <c r="J42" s="29">
        <f t="shared" si="5"/>
        <v>0</v>
      </c>
      <c r="K42" s="29">
        <f t="shared" si="6"/>
        <v>0</v>
      </c>
      <c r="L42" s="29">
        <f t="shared" si="7"/>
        <v>0</v>
      </c>
      <c r="M42" s="29">
        <f t="shared" si="3"/>
        <v>0</v>
      </c>
    </row>
    <row r="43" spans="1:13" ht="40.5" customHeight="1">
      <c r="A43" s="82">
        <v>2112</v>
      </c>
      <c r="B43" s="82" t="s">
        <v>2</v>
      </c>
      <c r="C43" s="82">
        <v>1</v>
      </c>
      <c r="D43" s="82">
        <v>2</v>
      </c>
      <c r="E43" s="91" t="s">
        <v>179</v>
      </c>
      <c r="F43" s="82"/>
      <c r="G43" s="29"/>
      <c r="H43" s="29"/>
      <c r="I43" s="29"/>
      <c r="J43" s="29"/>
      <c r="K43" s="29"/>
      <c r="L43" s="29"/>
      <c r="M43" s="29"/>
    </row>
    <row r="44" spans="1:13" ht="48.75" customHeight="1">
      <c r="A44" s="82"/>
      <c r="B44" s="82"/>
      <c r="C44" s="82"/>
      <c r="D44" s="82"/>
      <c r="E44" s="91" t="s">
        <v>180</v>
      </c>
      <c r="F44" s="82"/>
      <c r="G44" s="29"/>
      <c r="H44" s="29"/>
      <c r="I44" s="29"/>
      <c r="J44" s="29"/>
      <c r="K44" s="29"/>
      <c r="L44" s="29"/>
      <c r="M44" s="29"/>
    </row>
    <row r="45" spans="1:13" ht="13.5">
      <c r="A45" s="82"/>
      <c r="B45" s="82"/>
      <c r="C45" s="82"/>
      <c r="D45" s="82"/>
      <c r="E45" s="97"/>
      <c r="F45" s="82"/>
      <c r="G45" s="29"/>
      <c r="H45" s="29"/>
      <c r="I45" s="29"/>
      <c r="J45" s="29"/>
      <c r="K45" s="29"/>
      <c r="L45" s="29"/>
      <c r="M45" s="29"/>
    </row>
    <row r="46" spans="1:13" ht="13.5">
      <c r="A46" s="82"/>
      <c r="B46" s="82"/>
      <c r="C46" s="82"/>
      <c r="D46" s="82"/>
      <c r="E46" s="97"/>
      <c r="F46" s="82"/>
      <c r="G46" s="29"/>
      <c r="H46" s="29"/>
      <c r="I46" s="29"/>
      <c r="J46" s="29"/>
      <c r="K46" s="29"/>
      <c r="L46" s="29"/>
      <c r="M46" s="29"/>
    </row>
    <row r="47" spans="1:13" ht="13.5">
      <c r="A47" s="82">
        <v>2113</v>
      </c>
      <c r="B47" s="82" t="s">
        <v>2</v>
      </c>
      <c r="C47" s="82">
        <v>1</v>
      </c>
      <c r="D47" s="82">
        <v>3</v>
      </c>
      <c r="E47" s="91" t="s">
        <v>186</v>
      </c>
      <c r="F47" s="82"/>
      <c r="G47" s="29"/>
      <c r="H47" s="29"/>
      <c r="I47" s="29"/>
      <c r="J47" s="29"/>
      <c r="K47" s="29"/>
      <c r="L47" s="29"/>
      <c r="M47" s="29"/>
    </row>
    <row r="48" spans="1:13" ht="49.5" customHeight="1">
      <c r="A48" s="82"/>
      <c r="B48" s="82"/>
      <c r="C48" s="82"/>
      <c r="D48" s="82"/>
      <c r="E48" s="91" t="s">
        <v>180</v>
      </c>
      <c r="F48" s="82"/>
      <c r="G48" s="29"/>
      <c r="H48" s="29"/>
      <c r="I48" s="29"/>
      <c r="J48" s="29"/>
      <c r="K48" s="29"/>
      <c r="L48" s="29"/>
      <c r="M48" s="29"/>
    </row>
    <row r="49" spans="1:13" ht="13.5">
      <c r="A49" s="82"/>
      <c r="B49" s="82"/>
      <c r="C49" s="82"/>
      <c r="D49" s="82"/>
      <c r="E49" s="91" t="s">
        <v>187</v>
      </c>
      <c r="F49" s="82"/>
      <c r="G49" s="29"/>
      <c r="H49" s="29"/>
      <c r="I49" s="29"/>
      <c r="J49" s="29"/>
      <c r="K49" s="29"/>
      <c r="L49" s="29"/>
      <c r="M49" s="29"/>
    </row>
    <row r="50" spans="1:13" ht="13.5">
      <c r="A50" s="82"/>
      <c r="B50" s="82"/>
      <c r="C50" s="82"/>
      <c r="D50" s="82"/>
      <c r="E50" s="91" t="s">
        <v>156</v>
      </c>
      <c r="F50" s="82"/>
      <c r="G50" s="29"/>
      <c r="H50" s="29"/>
      <c r="I50" s="29"/>
      <c r="J50" s="29"/>
      <c r="K50" s="29"/>
      <c r="L50" s="29"/>
      <c r="M50" s="29"/>
    </row>
    <row r="51" spans="1:13" ht="13.5">
      <c r="A51" s="82">
        <v>2120</v>
      </c>
      <c r="B51" s="82" t="s">
        <v>2</v>
      </c>
      <c r="C51" s="82">
        <v>2</v>
      </c>
      <c r="D51" s="82">
        <v>0</v>
      </c>
      <c r="E51" s="97" t="s">
        <v>187</v>
      </c>
      <c r="F51" s="82"/>
      <c r="G51" s="29"/>
      <c r="H51" s="29"/>
      <c r="I51" s="29"/>
      <c r="J51" s="29"/>
      <c r="K51" s="29"/>
      <c r="L51" s="29"/>
      <c r="M51" s="29"/>
    </row>
    <row r="52" spans="1:13" ht="13.5">
      <c r="A52" s="82"/>
      <c r="B52" s="82"/>
      <c r="C52" s="82"/>
      <c r="D52" s="82"/>
      <c r="E52" s="97" t="s">
        <v>189</v>
      </c>
      <c r="F52" s="82"/>
      <c r="G52" s="29"/>
      <c r="H52" s="29"/>
      <c r="I52" s="29"/>
      <c r="J52" s="29"/>
      <c r="K52" s="29"/>
      <c r="L52" s="29"/>
      <c r="M52" s="29"/>
    </row>
    <row r="53" spans="1:13" ht="13.5">
      <c r="A53" s="82">
        <v>2121</v>
      </c>
      <c r="B53" s="82" t="s">
        <v>2</v>
      </c>
      <c r="C53" s="82">
        <v>2</v>
      </c>
      <c r="D53" s="82">
        <v>1</v>
      </c>
      <c r="E53" s="91" t="s">
        <v>182</v>
      </c>
      <c r="F53" s="82"/>
      <c r="G53" s="29"/>
      <c r="H53" s="29"/>
      <c r="I53" s="29"/>
      <c r="J53" s="29"/>
      <c r="K53" s="29"/>
      <c r="L53" s="29"/>
      <c r="M53" s="29"/>
    </row>
    <row r="54" spans="1:13" ht="53.25" customHeight="1">
      <c r="A54" s="82"/>
      <c r="B54" s="82"/>
      <c r="C54" s="82"/>
      <c r="D54" s="82"/>
      <c r="E54" s="91" t="s">
        <v>180</v>
      </c>
      <c r="F54" s="82"/>
      <c r="G54" s="29"/>
      <c r="H54" s="29"/>
      <c r="I54" s="29"/>
      <c r="J54" s="29"/>
      <c r="K54" s="29"/>
      <c r="L54" s="29"/>
      <c r="M54" s="29"/>
    </row>
    <row r="55" spans="1:13" ht="27">
      <c r="A55" s="82"/>
      <c r="B55" s="82"/>
      <c r="C55" s="82"/>
      <c r="D55" s="82"/>
      <c r="E55" s="91" t="s">
        <v>183</v>
      </c>
      <c r="F55" s="82"/>
      <c r="G55" s="29"/>
      <c r="H55" s="29"/>
      <c r="I55" s="29"/>
      <c r="J55" s="29"/>
      <c r="K55" s="29"/>
      <c r="L55" s="29"/>
      <c r="M55" s="29"/>
    </row>
    <row r="56" spans="1:13" ht="51.75" customHeight="1">
      <c r="A56" s="82"/>
      <c r="B56" s="82"/>
      <c r="C56" s="82"/>
      <c r="D56" s="82"/>
      <c r="E56" s="91" t="s">
        <v>180</v>
      </c>
      <c r="F56" s="82"/>
      <c r="G56" s="29"/>
      <c r="H56" s="29"/>
      <c r="I56" s="29"/>
      <c r="J56" s="29"/>
      <c r="K56" s="29"/>
      <c r="L56" s="29"/>
      <c r="M56" s="29"/>
    </row>
    <row r="57" spans="1:13" ht="27">
      <c r="A57" s="82">
        <v>2122</v>
      </c>
      <c r="B57" s="82" t="s">
        <v>2</v>
      </c>
      <c r="C57" s="82">
        <v>2</v>
      </c>
      <c r="D57" s="82">
        <v>2</v>
      </c>
      <c r="E57" s="91" t="s">
        <v>183</v>
      </c>
      <c r="F57" s="82"/>
      <c r="G57" s="29"/>
      <c r="H57" s="29"/>
      <c r="I57" s="29"/>
      <c r="J57" s="29"/>
      <c r="K57" s="29"/>
      <c r="L57" s="29"/>
      <c r="M57" s="29"/>
    </row>
    <row r="58" spans="1:13" ht="59.25" customHeight="1">
      <c r="A58" s="82"/>
      <c r="B58" s="82"/>
      <c r="C58" s="82"/>
      <c r="D58" s="82"/>
      <c r="E58" s="91" t="s">
        <v>574</v>
      </c>
      <c r="F58" s="82"/>
      <c r="G58" s="29"/>
      <c r="H58" s="29"/>
      <c r="I58" s="29"/>
      <c r="J58" s="29"/>
      <c r="K58" s="29"/>
      <c r="L58" s="29"/>
      <c r="M58" s="29"/>
    </row>
    <row r="59" spans="1:13" ht="13.5">
      <c r="A59" s="82"/>
      <c r="B59" s="82"/>
      <c r="C59" s="82"/>
      <c r="D59" s="82"/>
      <c r="E59" s="91" t="s">
        <v>181</v>
      </c>
      <c r="F59" s="82"/>
      <c r="G59" s="29"/>
      <c r="H59" s="29"/>
      <c r="I59" s="29"/>
      <c r="J59" s="29"/>
      <c r="K59" s="29"/>
      <c r="L59" s="29"/>
      <c r="M59" s="29"/>
    </row>
    <row r="60" spans="1:13" ht="13.5">
      <c r="A60" s="82"/>
      <c r="B60" s="82"/>
      <c r="C60" s="82"/>
      <c r="D60" s="82"/>
      <c r="E60" s="91" t="s">
        <v>181</v>
      </c>
      <c r="F60" s="82"/>
      <c r="G60" s="29"/>
      <c r="H60" s="29"/>
      <c r="I60" s="29"/>
      <c r="J60" s="29"/>
      <c r="K60" s="29"/>
      <c r="L60" s="29"/>
      <c r="M60" s="29"/>
    </row>
    <row r="61" spans="1:13" ht="13.5">
      <c r="A61" s="82">
        <v>2130</v>
      </c>
      <c r="B61" s="82" t="s">
        <v>2</v>
      </c>
      <c r="C61" s="82">
        <v>3</v>
      </c>
      <c r="D61" s="82">
        <v>0</v>
      </c>
      <c r="E61" s="91" t="s">
        <v>197</v>
      </c>
      <c r="F61" s="82"/>
      <c r="G61" s="29">
        <f>G63+G67+G71</f>
        <v>11277.5</v>
      </c>
      <c r="H61" s="29">
        <f>H63+H67+H71</f>
        <v>11277.5</v>
      </c>
      <c r="I61" s="29"/>
      <c r="J61" s="29">
        <f>J63+J67+J71</f>
        <v>2792.75</v>
      </c>
      <c r="K61" s="29">
        <f>K63+K67+K71</f>
        <v>5692.1</v>
      </c>
      <c r="L61" s="29">
        <f>L63+L67+L71</f>
        <v>8484.85</v>
      </c>
      <c r="M61" s="29">
        <f>M63+M67+M71</f>
        <v>11277.5</v>
      </c>
    </row>
    <row r="62" spans="1:13" ht="27">
      <c r="A62" s="82"/>
      <c r="B62" s="82"/>
      <c r="C62" s="82"/>
      <c r="D62" s="82"/>
      <c r="E62" s="91" t="s">
        <v>575</v>
      </c>
      <c r="F62" s="82"/>
      <c r="G62" s="29"/>
      <c r="H62" s="29"/>
      <c r="I62" s="29"/>
      <c r="J62" s="29"/>
      <c r="K62" s="29"/>
      <c r="L62" s="29"/>
      <c r="M62" s="29"/>
    </row>
    <row r="63" spans="1:13" ht="36.75" customHeight="1">
      <c r="A63" s="82">
        <v>2131</v>
      </c>
      <c r="B63" s="82" t="s">
        <v>2</v>
      </c>
      <c r="C63" s="82">
        <v>3</v>
      </c>
      <c r="D63" s="82">
        <v>1</v>
      </c>
      <c r="E63" s="91" t="s">
        <v>198</v>
      </c>
      <c r="F63" s="82"/>
      <c r="G63" s="29"/>
      <c r="H63" s="29"/>
      <c r="I63" s="29"/>
      <c r="J63" s="29"/>
      <c r="K63" s="29"/>
      <c r="L63" s="29"/>
      <c r="M63" s="29"/>
    </row>
    <row r="64" spans="1:13" ht="47.25" customHeight="1">
      <c r="A64" s="82"/>
      <c r="B64" s="82"/>
      <c r="C64" s="82"/>
      <c r="D64" s="82"/>
      <c r="E64" s="91" t="s">
        <v>574</v>
      </c>
      <c r="F64" s="82"/>
      <c r="G64" s="29"/>
      <c r="H64" s="29"/>
      <c r="I64" s="29"/>
      <c r="J64" s="29"/>
      <c r="K64" s="29"/>
      <c r="L64" s="29"/>
      <c r="M64" s="29"/>
    </row>
    <row r="65" spans="1:13" ht="13.5">
      <c r="A65" s="82"/>
      <c r="B65" s="82"/>
      <c r="C65" s="82"/>
      <c r="D65" s="82"/>
      <c r="E65" s="91" t="s">
        <v>181</v>
      </c>
      <c r="F65" s="82"/>
      <c r="G65" s="29"/>
      <c r="H65" s="29"/>
      <c r="I65" s="29"/>
      <c r="J65" s="29"/>
      <c r="K65" s="29"/>
      <c r="L65" s="29"/>
      <c r="M65" s="29"/>
    </row>
    <row r="66" spans="1:13" ht="13.5">
      <c r="A66" s="82"/>
      <c r="B66" s="82"/>
      <c r="C66" s="82"/>
      <c r="D66" s="82"/>
      <c r="E66" s="91" t="s">
        <v>181</v>
      </c>
      <c r="F66" s="82"/>
      <c r="G66" s="29"/>
      <c r="H66" s="29"/>
      <c r="I66" s="29"/>
      <c r="J66" s="29"/>
      <c r="K66" s="29"/>
      <c r="L66" s="29"/>
      <c r="M66" s="29"/>
    </row>
    <row r="67" spans="1:13" ht="34.5" customHeight="1">
      <c r="A67" s="82">
        <v>2132</v>
      </c>
      <c r="B67" s="82" t="s">
        <v>2</v>
      </c>
      <c r="C67" s="82">
        <v>3</v>
      </c>
      <c r="D67" s="82">
        <v>2</v>
      </c>
      <c r="E67" s="91" t="s">
        <v>199</v>
      </c>
      <c r="F67" s="82"/>
      <c r="G67" s="29"/>
      <c r="H67" s="29"/>
      <c r="I67" s="29"/>
      <c r="J67" s="29"/>
      <c r="K67" s="29"/>
      <c r="L67" s="29"/>
      <c r="M67" s="29"/>
    </row>
    <row r="68" spans="1:13" ht="51" customHeight="1">
      <c r="A68" s="82"/>
      <c r="B68" s="82"/>
      <c r="C68" s="82"/>
      <c r="D68" s="82"/>
      <c r="E68" s="91" t="s">
        <v>180</v>
      </c>
      <c r="F68" s="82"/>
      <c r="G68" s="29"/>
      <c r="H68" s="29"/>
      <c r="I68" s="29"/>
      <c r="J68" s="29"/>
      <c r="K68" s="29"/>
      <c r="L68" s="29"/>
      <c r="M68" s="29"/>
    </row>
    <row r="69" spans="1:13" ht="13.5">
      <c r="A69" s="82"/>
      <c r="B69" s="82"/>
      <c r="C69" s="82"/>
      <c r="D69" s="82"/>
      <c r="E69" s="91" t="s">
        <v>181</v>
      </c>
      <c r="F69" s="82"/>
      <c r="G69" s="29"/>
      <c r="H69" s="29"/>
      <c r="I69" s="29"/>
      <c r="J69" s="29"/>
      <c r="K69" s="29"/>
      <c r="L69" s="29"/>
      <c r="M69" s="29"/>
    </row>
    <row r="70" spans="1:13" ht="13.5">
      <c r="A70" s="82"/>
      <c r="B70" s="82"/>
      <c r="C70" s="82"/>
      <c r="D70" s="82"/>
      <c r="E70" s="91" t="s">
        <v>181</v>
      </c>
      <c r="F70" s="82"/>
      <c r="G70" s="29"/>
      <c r="H70" s="29"/>
      <c r="I70" s="29"/>
      <c r="J70" s="29"/>
      <c r="K70" s="29"/>
      <c r="L70" s="29"/>
      <c r="M70" s="29"/>
    </row>
    <row r="71" spans="1:13" ht="13.5">
      <c r="A71" s="82">
        <v>2133</v>
      </c>
      <c r="B71" s="82" t="s">
        <v>2</v>
      </c>
      <c r="C71" s="82">
        <v>3</v>
      </c>
      <c r="D71" s="82">
        <v>3</v>
      </c>
      <c r="E71" s="91" t="s">
        <v>200</v>
      </c>
      <c r="F71" s="82"/>
      <c r="G71" s="29">
        <f>SUM(G73:G79)</f>
        <v>11277.5</v>
      </c>
      <c r="H71" s="29">
        <f aca="true" t="shared" si="8" ref="H71:M71">SUM(H73:H79)</f>
        <v>11277.5</v>
      </c>
      <c r="I71" s="29">
        <f t="shared" si="8"/>
        <v>0</v>
      </c>
      <c r="J71" s="29">
        <f t="shared" si="8"/>
        <v>2792.75</v>
      </c>
      <c r="K71" s="29">
        <f t="shared" si="8"/>
        <v>5692.1</v>
      </c>
      <c r="L71" s="29">
        <f t="shared" si="8"/>
        <v>8484.85</v>
      </c>
      <c r="M71" s="29">
        <f t="shared" si="8"/>
        <v>11277.5</v>
      </c>
    </row>
    <row r="72" spans="1:13" ht="48.75" customHeight="1">
      <c r="A72" s="82"/>
      <c r="B72" s="82"/>
      <c r="C72" s="82"/>
      <c r="D72" s="82"/>
      <c r="E72" s="91" t="s">
        <v>180</v>
      </c>
      <c r="F72" s="82"/>
      <c r="G72" s="29"/>
      <c r="H72" s="29"/>
      <c r="I72" s="29"/>
      <c r="J72" s="29"/>
      <c r="K72" s="29"/>
      <c r="L72" s="29"/>
      <c r="M72" s="29"/>
    </row>
    <row r="73" spans="1:13" ht="27">
      <c r="A73" s="82"/>
      <c r="B73" s="82"/>
      <c r="C73" s="82"/>
      <c r="D73" s="82"/>
      <c r="E73" s="91" t="s">
        <v>158</v>
      </c>
      <c r="F73" s="82">
        <v>4111</v>
      </c>
      <c r="G73" s="29">
        <v>10277.9</v>
      </c>
      <c r="H73" s="29">
        <f aca="true" t="shared" si="9" ref="H73:H79">G73</f>
        <v>10277.9</v>
      </c>
      <c r="I73" s="29"/>
      <c r="J73" s="29">
        <f aca="true" t="shared" si="10" ref="J73:J79">+G73/12*3</f>
        <v>2569.475</v>
      </c>
      <c r="K73" s="29">
        <f aca="true" t="shared" si="11" ref="K73:K79">+G73/12*6</f>
        <v>5138.95</v>
      </c>
      <c r="L73" s="29">
        <f aca="true" t="shared" si="12" ref="L73:L79">+G73/12*9</f>
        <v>7708.425</v>
      </c>
      <c r="M73" s="29">
        <f aca="true" t="shared" si="13" ref="M73:M79">+G73</f>
        <v>10277.9</v>
      </c>
    </row>
    <row r="74" spans="1:13" ht="13.5">
      <c r="A74" s="82"/>
      <c r="B74" s="82"/>
      <c r="C74" s="82"/>
      <c r="D74" s="82"/>
      <c r="E74" s="91" t="s">
        <v>541</v>
      </c>
      <c r="F74" s="82">
        <v>4212</v>
      </c>
      <c r="G74" s="29">
        <v>290.5</v>
      </c>
      <c r="H74" s="29">
        <f t="shared" si="9"/>
        <v>290.5</v>
      </c>
      <c r="I74" s="29"/>
      <c r="J74" s="29">
        <v>46</v>
      </c>
      <c r="K74" s="29">
        <v>198.6</v>
      </c>
      <c r="L74" s="29">
        <v>244.6</v>
      </c>
      <c r="M74" s="29">
        <f t="shared" si="13"/>
        <v>290.5</v>
      </c>
    </row>
    <row r="75" spans="1:13" ht="13.5">
      <c r="A75" s="82"/>
      <c r="B75" s="82"/>
      <c r="C75" s="82"/>
      <c r="D75" s="82"/>
      <c r="E75" s="91" t="s">
        <v>542</v>
      </c>
      <c r="F75" s="82">
        <v>4213</v>
      </c>
      <c r="G75" s="29">
        <v>120</v>
      </c>
      <c r="H75" s="29">
        <f t="shared" si="9"/>
        <v>120</v>
      </c>
      <c r="I75" s="29"/>
      <c r="J75" s="29">
        <f t="shared" si="10"/>
        <v>30</v>
      </c>
      <c r="K75" s="29">
        <f t="shared" si="11"/>
        <v>60</v>
      </c>
      <c r="L75" s="29">
        <f t="shared" si="12"/>
        <v>90</v>
      </c>
      <c r="M75" s="29">
        <f t="shared" si="13"/>
        <v>120</v>
      </c>
    </row>
    <row r="76" spans="1:13" ht="13.5">
      <c r="A76" s="82"/>
      <c r="B76" s="82"/>
      <c r="C76" s="82"/>
      <c r="D76" s="82"/>
      <c r="E76" s="91" t="s">
        <v>543</v>
      </c>
      <c r="F76" s="82">
        <v>4214</v>
      </c>
      <c r="G76" s="29">
        <v>150</v>
      </c>
      <c r="H76" s="29">
        <f t="shared" si="9"/>
        <v>150</v>
      </c>
      <c r="I76" s="29"/>
      <c r="J76" s="29">
        <f t="shared" si="10"/>
        <v>37.5</v>
      </c>
      <c r="K76" s="29">
        <f t="shared" si="11"/>
        <v>75</v>
      </c>
      <c r="L76" s="29">
        <f t="shared" si="12"/>
        <v>112.5</v>
      </c>
      <c r="M76" s="29">
        <f t="shared" si="13"/>
        <v>150</v>
      </c>
    </row>
    <row r="77" spans="1:13" ht="13.5">
      <c r="A77" s="82"/>
      <c r="B77" s="82"/>
      <c r="C77" s="82"/>
      <c r="D77" s="82"/>
      <c r="E77" s="91" t="s">
        <v>167</v>
      </c>
      <c r="F77" s="82">
        <v>4239</v>
      </c>
      <c r="G77" s="29">
        <v>184.6</v>
      </c>
      <c r="H77" s="29">
        <f t="shared" si="9"/>
        <v>184.6</v>
      </c>
      <c r="I77" s="29"/>
      <c r="J77" s="29">
        <f t="shared" si="10"/>
        <v>46.15</v>
      </c>
      <c r="K77" s="29">
        <f t="shared" si="11"/>
        <v>92.3</v>
      </c>
      <c r="L77" s="29">
        <f t="shared" si="12"/>
        <v>138.45</v>
      </c>
      <c r="M77" s="29">
        <f t="shared" si="13"/>
        <v>184.6</v>
      </c>
    </row>
    <row r="78" spans="1:13" ht="13.5">
      <c r="A78" s="82"/>
      <c r="B78" s="82"/>
      <c r="C78" s="82"/>
      <c r="D78" s="82"/>
      <c r="E78" s="91" t="s">
        <v>544</v>
      </c>
      <c r="F78" s="82">
        <v>4261</v>
      </c>
      <c r="G78" s="29">
        <v>254.5</v>
      </c>
      <c r="H78" s="29">
        <f t="shared" si="9"/>
        <v>254.5</v>
      </c>
      <c r="I78" s="29"/>
      <c r="J78" s="29">
        <f t="shared" si="10"/>
        <v>63.625</v>
      </c>
      <c r="K78" s="29">
        <f t="shared" si="11"/>
        <v>127.25</v>
      </c>
      <c r="L78" s="29">
        <f t="shared" si="12"/>
        <v>190.875</v>
      </c>
      <c r="M78" s="29">
        <f t="shared" si="13"/>
        <v>254.5</v>
      </c>
    </row>
    <row r="79" spans="1:13" ht="13.5">
      <c r="A79" s="82"/>
      <c r="B79" s="82"/>
      <c r="C79" s="82"/>
      <c r="D79" s="82"/>
      <c r="E79" s="91" t="s">
        <v>172</v>
      </c>
      <c r="F79" s="82" t="s">
        <v>51</v>
      </c>
      <c r="G79" s="29">
        <v>0</v>
      </c>
      <c r="H79" s="29">
        <f t="shared" si="9"/>
        <v>0</v>
      </c>
      <c r="I79" s="29"/>
      <c r="J79" s="29">
        <f t="shared" si="10"/>
        <v>0</v>
      </c>
      <c r="K79" s="29">
        <f t="shared" si="11"/>
        <v>0</v>
      </c>
      <c r="L79" s="29">
        <f t="shared" si="12"/>
        <v>0</v>
      </c>
      <c r="M79" s="29">
        <f t="shared" si="13"/>
        <v>0</v>
      </c>
    </row>
    <row r="80" spans="1:13" ht="34.5" customHeight="1">
      <c r="A80" s="82">
        <v>2140</v>
      </c>
      <c r="B80" s="82" t="s">
        <v>2</v>
      </c>
      <c r="C80" s="82">
        <v>4</v>
      </c>
      <c r="D80" s="82">
        <v>0</v>
      </c>
      <c r="E80" s="91" t="s">
        <v>201</v>
      </c>
      <c r="F80" s="82"/>
      <c r="G80" s="29"/>
      <c r="H80" s="29"/>
      <c r="I80" s="29"/>
      <c r="J80" s="29"/>
      <c r="K80" s="29"/>
      <c r="L80" s="29"/>
      <c r="M80" s="29"/>
    </row>
    <row r="81" spans="1:13" ht="13.5">
      <c r="A81" s="82"/>
      <c r="B81" s="82"/>
      <c r="C81" s="82"/>
      <c r="D81" s="82"/>
      <c r="E81" s="91" t="s">
        <v>156</v>
      </c>
      <c r="F81" s="82"/>
      <c r="G81" s="29"/>
      <c r="H81" s="29"/>
      <c r="I81" s="29"/>
      <c r="J81" s="29"/>
      <c r="K81" s="29"/>
      <c r="L81" s="29"/>
      <c r="M81" s="29"/>
    </row>
    <row r="82" spans="1:13" ht="36" customHeight="1">
      <c r="A82" s="82">
        <v>2141</v>
      </c>
      <c r="B82" s="82" t="s">
        <v>2</v>
      </c>
      <c r="C82" s="82">
        <v>4</v>
      </c>
      <c r="D82" s="82">
        <v>1</v>
      </c>
      <c r="E82" s="91" t="s">
        <v>201</v>
      </c>
      <c r="F82" s="82"/>
      <c r="G82" s="29"/>
      <c r="H82" s="29"/>
      <c r="I82" s="29"/>
      <c r="J82" s="29"/>
      <c r="K82" s="29"/>
      <c r="L82" s="29"/>
      <c r="M82" s="29"/>
    </row>
    <row r="83" spans="1:13" ht="47.25" customHeight="1">
      <c r="A83" s="82"/>
      <c r="B83" s="82"/>
      <c r="C83" s="82"/>
      <c r="D83" s="82"/>
      <c r="E83" s="91" t="s">
        <v>180</v>
      </c>
      <c r="F83" s="82"/>
      <c r="G83" s="29"/>
      <c r="H83" s="29"/>
      <c r="I83" s="29"/>
      <c r="J83" s="29"/>
      <c r="K83" s="29"/>
      <c r="L83" s="29"/>
      <c r="M83" s="29"/>
    </row>
    <row r="84" spans="1:13" ht="13.5">
      <c r="A84" s="82"/>
      <c r="B84" s="82"/>
      <c r="C84" s="82"/>
      <c r="D84" s="82"/>
      <c r="E84" s="91" t="s">
        <v>181</v>
      </c>
      <c r="F84" s="82"/>
      <c r="G84" s="29"/>
      <c r="H84" s="29"/>
      <c r="I84" s="29"/>
      <c r="J84" s="29"/>
      <c r="K84" s="29"/>
      <c r="L84" s="29"/>
      <c r="M84" s="29"/>
    </row>
    <row r="85" spans="1:13" ht="13.5">
      <c r="A85" s="82"/>
      <c r="B85" s="82"/>
      <c r="C85" s="82"/>
      <c r="D85" s="82"/>
      <c r="E85" s="91" t="s">
        <v>181</v>
      </c>
      <c r="F85" s="82"/>
      <c r="G85" s="29"/>
      <c r="H85" s="29"/>
      <c r="I85" s="29"/>
      <c r="J85" s="29"/>
      <c r="K85" s="29"/>
      <c r="L85" s="29"/>
      <c r="M85" s="29"/>
    </row>
    <row r="86" spans="1:13" ht="50.25" customHeight="1">
      <c r="A86" s="82">
        <v>2150</v>
      </c>
      <c r="B86" s="82" t="s">
        <v>2</v>
      </c>
      <c r="C86" s="82">
        <v>5</v>
      </c>
      <c r="D86" s="82">
        <v>0</v>
      </c>
      <c r="E86" s="91" t="s">
        <v>203</v>
      </c>
      <c r="F86" s="82"/>
      <c r="G86" s="29">
        <f>G88</f>
        <v>9000</v>
      </c>
      <c r="H86" s="29">
        <f aca="true" t="shared" si="14" ref="H86:M86">H88</f>
        <v>1750</v>
      </c>
      <c r="I86" s="29">
        <f t="shared" si="14"/>
        <v>7250</v>
      </c>
      <c r="J86" s="29">
        <f t="shared" si="14"/>
        <v>2250</v>
      </c>
      <c r="K86" s="29">
        <f t="shared" si="14"/>
        <v>4500</v>
      </c>
      <c r="L86" s="29">
        <f t="shared" si="14"/>
        <v>6750</v>
      </c>
      <c r="M86" s="29">
        <f t="shared" si="14"/>
        <v>9000</v>
      </c>
    </row>
    <row r="87" spans="1:13" ht="13.5">
      <c r="A87" s="82"/>
      <c r="B87" s="82"/>
      <c r="C87" s="82"/>
      <c r="D87" s="82"/>
      <c r="E87" s="91" t="s">
        <v>156</v>
      </c>
      <c r="F87" s="82"/>
      <c r="G87" s="29"/>
      <c r="H87" s="29"/>
      <c r="I87" s="29"/>
      <c r="J87" s="29"/>
      <c r="K87" s="29"/>
      <c r="L87" s="29"/>
      <c r="M87" s="29"/>
    </row>
    <row r="88" spans="1:13" ht="50.25" customHeight="1">
      <c r="A88" s="82">
        <v>2151</v>
      </c>
      <c r="B88" s="82" t="s">
        <v>2</v>
      </c>
      <c r="C88" s="82">
        <v>5</v>
      </c>
      <c r="D88" s="82">
        <v>1</v>
      </c>
      <c r="E88" s="91" t="s">
        <v>204</v>
      </c>
      <c r="F88" s="82"/>
      <c r="G88" s="29">
        <f>G90+G91</f>
        <v>9000</v>
      </c>
      <c r="H88" s="29">
        <f aca="true" t="shared" si="15" ref="H88:M88">H90+H91</f>
        <v>1750</v>
      </c>
      <c r="I88" s="29">
        <f t="shared" si="15"/>
        <v>7250</v>
      </c>
      <c r="J88" s="29">
        <f t="shared" si="15"/>
        <v>2250</v>
      </c>
      <c r="K88" s="29">
        <f t="shared" si="15"/>
        <v>4500</v>
      </c>
      <c r="L88" s="29">
        <f t="shared" si="15"/>
        <v>6750</v>
      </c>
      <c r="M88" s="29">
        <f t="shared" si="15"/>
        <v>9000</v>
      </c>
    </row>
    <row r="89" spans="1:13" ht="54" customHeight="1">
      <c r="A89" s="82"/>
      <c r="B89" s="82"/>
      <c r="C89" s="82"/>
      <c r="D89" s="82"/>
      <c r="E89" s="91" t="s">
        <v>180</v>
      </c>
      <c r="F89" s="82"/>
      <c r="G89" s="29"/>
      <c r="H89" s="29"/>
      <c r="I89" s="29"/>
      <c r="J89" s="29"/>
      <c r="K89" s="29"/>
      <c r="L89" s="29"/>
      <c r="M89" s="29"/>
    </row>
    <row r="90" spans="1:13" ht="13.5">
      <c r="A90" s="82"/>
      <c r="B90" s="82"/>
      <c r="C90" s="82"/>
      <c r="D90" s="82"/>
      <c r="E90" s="91" t="s">
        <v>545</v>
      </c>
      <c r="F90" s="82">
        <v>4241</v>
      </c>
      <c r="G90" s="29">
        <v>1750</v>
      </c>
      <c r="H90" s="29">
        <f>G90</f>
        <v>1750</v>
      </c>
      <c r="I90" s="29"/>
      <c r="J90" s="29">
        <f>+G90/12*3</f>
        <v>437.5</v>
      </c>
      <c r="K90" s="29">
        <f>+G90/12*6</f>
        <v>875</v>
      </c>
      <c r="L90" s="29">
        <f>+G90/12*9</f>
        <v>1312.5</v>
      </c>
      <c r="M90" s="29">
        <f>+G90</f>
        <v>1750</v>
      </c>
    </row>
    <row r="91" spans="1:13" ht="13.5">
      <c r="A91" s="82"/>
      <c r="B91" s="82"/>
      <c r="C91" s="82"/>
      <c r="D91" s="82"/>
      <c r="E91" s="91" t="s">
        <v>604</v>
      </c>
      <c r="F91" s="82">
        <v>5134</v>
      </c>
      <c r="G91" s="29">
        <v>7250</v>
      </c>
      <c r="H91" s="29"/>
      <c r="I91" s="29">
        <f>G91</f>
        <v>7250</v>
      </c>
      <c r="J91" s="29">
        <f>+G91/12*3</f>
        <v>1812.5</v>
      </c>
      <c r="K91" s="29">
        <f>+G91/12*6</f>
        <v>3625</v>
      </c>
      <c r="L91" s="29">
        <f>+G91/12*9</f>
        <v>5437.5</v>
      </c>
      <c r="M91" s="29">
        <f>+G91</f>
        <v>7250</v>
      </c>
    </row>
    <row r="92" spans="1:13" ht="13.5">
      <c r="A92" s="82"/>
      <c r="B92" s="82"/>
      <c r="C92" s="82"/>
      <c r="D92" s="82"/>
      <c r="E92" s="91" t="s">
        <v>181</v>
      </c>
      <c r="F92" s="82"/>
      <c r="G92" s="29"/>
      <c r="H92" s="29"/>
      <c r="I92" s="29"/>
      <c r="J92" s="29"/>
      <c r="K92" s="29"/>
      <c r="L92" s="29"/>
      <c r="M92" s="29"/>
    </row>
    <row r="93" spans="1:13" ht="37.5" customHeight="1">
      <c r="A93" s="82">
        <v>2160</v>
      </c>
      <c r="B93" s="82" t="s">
        <v>2</v>
      </c>
      <c r="C93" s="82">
        <v>6</v>
      </c>
      <c r="D93" s="82">
        <v>0</v>
      </c>
      <c r="E93" s="91" t="s">
        <v>205</v>
      </c>
      <c r="F93" s="82"/>
      <c r="G93" s="29">
        <f>+G95+G100</f>
        <v>26256.5</v>
      </c>
      <c r="H93" s="29">
        <f>+H95+H100</f>
        <v>26256.5</v>
      </c>
      <c r="I93" s="29">
        <f>I95</f>
        <v>0</v>
      </c>
      <c r="J93" s="29">
        <f>J95</f>
        <v>6564.125</v>
      </c>
      <c r="K93" s="29">
        <f>K95</f>
        <v>13128.25</v>
      </c>
      <c r="L93" s="29">
        <f>L95</f>
        <v>19692.375</v>
      </c>
      <c r="M93" s="29">
        <f>M95</f>
        <v>26256.5</v>
      </c>
    </row>
    <row r="94" spans="1:13" ht="13.5">
      <c r="A94" s="82"/>
      <c r="B94" s="82"/>
      <c r="C94" s="82"/>
      <c r="D94" s="82"/>
      <c r="E94" s="91" t="s">
        <v>156</v>
      </c>
      <c r="F94" s="82"/>
      <c r="G94" s="29"/>
      <c r="H94" s="29"/>
      <c r="I94" s="29"/>
      <c r="J94" s="29"/>
      <c r="K94" s="29"/>
      <c r="L94" s="29"/>
      <c r="M94" s="29"/>
    </row>
    <row r="95" spans="1:13" ht="38.25" customHeight="1">
      <c r="A95" s="82">
        <v>2161</v>
      </c>
      <c r="B95" s="82" t="s">
        <v>2</v>
      </c>
      <c r="C95" s="82">
        <v>6</v>
      </c>
      <c r="D95" s="82">
        <v>1</v>
      </c>
      <c r="E95" s="91" t="s">
        <v>206</v>
      </c>
      <c r="F95" s="82"/>
      <c r="G95" s="29">
        <f>+G97+G98+G101+G105</f>
        <v>26256.5</v>
      </c>
      <c r="H95" s="29">
        <f aca="true" t="shared" si="16" ref="H95:M95">+H97+H98+H101+H105</f>
        <v>26256.5</v>
      </c>
      <c r="I95" s="29">
        <f t="shared" si="16"/>
        <v>0</v>
      </c>
      <c r="J95" s="29">
        <f t="shared" si="16"/>
        <v>6564.125</v>
      </c>
      <c r="K95" s="29">
        <f t="shared" si="16"/>
        <v>13128.25</v>
      </c>
      <c r="L95" s="29">
        <f t="shared" si="16"/>
        <v>19692.375</v>
      </c>
      <c r="M95" s="29">
        <f t="shared" si="16"/>
        <v>26256.5</v>
      </c>
    </row>
    <row r="96" spans="1:13" ht="40.5">
      <c r="A96" s="82"/>
      <c r="B96" s="82"/>
      <c r="C96" s="82"/>
      <c r="D96" s="82"/>
      <c r="E96" s="91" t="s">
        <v>180</v>
      </c>
      <c r="F96" s="82"/>
      <c r="G96" s="29"/>
      <c r="H96" s="29"/>
      <c r="I96" s="29"/>
      <c r="J96" s="29"/>
      <c r="K96" s="29"/>
      <c r="L96" s="29"/>
      <c r="M96" s="29"/>
    </row>
    <row r="97" spans="1:13" ht="13.5">
      <c r="A97" s="82"/>
      <c r="B97" s="82"/>
      <c r="C97" s="82"/>
      <c r="D97" s="82"/>
      <c r="E97" s="91" t="s">
        <v>546</v>
      </c>
      <c r="F97" s="82">
        <v>4241</v>
      </c>
      <c r="G97" s="29">
        <v>2200</v>
      </c>
      <c r="H97" s="29">
        <f>G97</f>
        <v>2200</v>
      </c>
      <c r="I97" s="29"/>
      <c r="J97" s="29">
        <f>+G97/12*3</f>
        <v>550</v>
      </c>
      <c r="K97" s="29">
        <f>+G97/12*6</f>
        <v>1100</v>
      </c>
      <c r="L97" s="29">
        <f>+G97/12*9</f>
        <v>1650</v>
      </c>
      <c r="M97" s="29">
        <f>+G97</f>
        <v>2200</v>
      </c>
    </row>
    <row r="98" spans="1:13" ht="13.5">
      <c r="A98" s="82"/>
      <c r="B98" s="82"/>
      <c r="C98" s="82"/>
      <c r="D98" s="82"/>
      <c r="E98" s="91" t="s">
        <v>173</v>
      </c>
      <c r="F98" s="82">
        <v>4823</v>
      </c>
      <c r="G98" s="29">
        <v>11950</v>
      </c>
      <c r="H98" s="29">
        <f>G98</f>
        <v>11950</v>
      </c>
      <c r="I98" s="29"/>
      <c r="J98" s="29">
        <f>+G98/12*3</f>
        <v>2987.5</v>
      </c>
      <c r="K98" s="29">
        <f>+G98/12*6</f>
        <v>5975</v>
      </c>
      <c r="L98" s="29">
        <f>+G98/12*9</f>
        <v>8962.5</v>
      </c>
      <c r="M98" s="29">
        <f>+G98</f>
        <v>11950</v>
      </c>
    </row>
    <row r="99" spans="1:13" ht="13.5">
      <c r="A99" s="82"/>
      <c r="B99" s="82"/>
      <c r="C99" s="82"/>
      <c r="D99" s="82"/>
      <c r="E99" s="91"/>
      <c r="F99" s="82"/>
      <c r="G99" s="29"/>
      <c r="H99" s="29"/>
      <c r="I99" s="29"/>
      <c r="J99" s="29"/>
      <c r="K99" s="29"/>
      <c r="L99" s="29"/>
      <c r="M99" s="29"/>
    </row>
    <row r="100" spans="1:13" ht="13.5">
      <c r="A100" s="82"/>
      <c r="B100" s="82"/>
      <c r="C100" s="82"/>
      <c r="D100" s="82"/>
      <c r="E100" s="91"/>
      <c r="F100" s="82"/>
      <c r="G100" s="29"/>
      <c r="H100" s="29"/>
      <c r="I100" s="29"/>
      <c r="J100" s="29"/>
      <c r="K100" s="29"/>
      <c r="L100" s="29"/>
      <c r="M100" s="29"/>
    </row>
    <row r="101" spans="1:13" ht="27">
      <c r="A101" s="82"/>
      <c r="B101" s="82"/>
      <c r="C101" s="82"/>
      <c r="D101" s="82"/>
      <c r="E101" s="91" t="s">
        <v>801</v>
      </c>
      <c r="F101" s="82" t="s">
        <v>53</v>
      </c>
      <c r="G101" s="29">
        <v>12106.5</v>
      </c>
      <c r="H101" s="29">
        <f>+G101</f>
        <v>12106.5</v>
      </c>
      <c r="I101" s="29"/>
      <c r="J101" s="29">
        <f>+G101/12*3</f>
        <v>3026.625</v>
      </c>
      <c r="K101" s="29">
        <f>+G101/12*6</f>
        <v>6053.25</v>
      </c>
      <c r="L101" s="29">
        <f>+G101/12*9</f>
        <v>9079.875</v>
      </c>
      <c r="M101" s="29">
        <f>+G101</f>
        <v>12106.5</v>
      </c>
    </row>
    <row r="102" spans="1:13" ht="13.5">
      <c r="A102" s="82"/>
      <c r="B102" s="82"/>
      <c r="C102" s="82"/>
      <c r="D102" s="82"/>
      <c r="E102" s="91"/>
      <c r="F102" s="82"/>
      <c r="G102" s="29"/>
      <c r="H102" s="29"/>
      <c r="I102" s="29"/>
      <c r="J102" s="29"/>
      <c r="K102" s="29"/>
      <c r="L102" s="29"/>
      <c r="M102" s="29"/>
    </row>
    <row r="103" spans="1:13" ht="13.5">
      <c r="A103" s="82"/>
      <c r="B103" s="82"/>
      <c r="C103" s="82"/>
      <c r="D103" s="82"/>
      <c r="E103" s="91" t="s">
        <v>181</v>
      </c>
      <c r="F103" s="82"/>
      <c r="G103" s="29"/>
      <c r="H103" s="29"/>
      <c r="I103" s="29"/>
      <c r="J103" s="29"/>
      <c r="K103" s="29"/>
      <c r="L103" s="29"/>
      <c r="M103" s="29"/>
    </row>
    <row r="104" spans="1:13" ht="13.5">
      <c r="A104" s="82"/>
      <c r="B104" s="82"/>
      <c r="C104" s="82"/>
      <c r="D104" s="82"/>
      <c r="E104" s="91" t="s">
        <v>181</v>
      </c>
      <c r="F104" s="82"/>
      <c r="G104" s="29"/>
      <c r="H104" s="29"/>
      <c r="I104" s="29"/>
      <c r="J104" s="29"/>
      <c r="K104" s="29"/>
      <c r="L104" s="29"/>
      <c r="M104" s="29"/>
    </row>
    <row r="105" spans="1:13" ht="13.5">
      <c r="A105" s="82"/>
      <c r="B105" s="82"/>
      <c r="C105" s="82"/>
      <c r="D105" s="82"/>
      <c r="E105" s="91" t="s">
        <v>548</v>
      </c>
      <c r="F105" s="82">
        <v>4861</v>
      </c>
      <c r="G105" s="29">
        <v>0</v>
      </c>
      <c r="H105" s="29">
        <v>0</v>
      </c>
      <c r="I105" s="29"/>
      <c r="J105" s="29">
        <f>+G105/12*3</f>
        <v>0</v>
      </c>
      <c r="K105" s="29">
        <f>+G105/12*6</f>
        <v>0</v>
      </c>
      <c r="L105" s="29">
        <f>+G105/12*9</f>
        <v>0</v>
      </c>
      <c r="M105" s="29">
        <f>+G105</f>
        <v>0</v>
      </c>
    </row>
    <row r="106" spans="1:13" ht="13.5">
      <c r="A106" s="82">
        <v>2170</v>
      </c>
      <c r="B106" s="82" t="s">
        <v>2</v>
      </c>
      <c r="C106" s="82">
        <v>7</v>
      </c>
      <c r="D106" s="82">
        <v>0</v>
      </c>
      <c r="E106" s="91" t="s">
        <v>207</v>
      </c>
      <c r="F106" s="82"/>
      <c r="G106" s="29"/>
      <c r="H106" s="29"/>
      <c r="I106" s="29"/>
      <c r="J106" s="29"/>
      <c r="K106" s="29"/>
      <c r="L106" s="29"/>
      <c r="M106" s="29"/>
    </row>
    <row r="107" spans="1:13" ht="13.5">
      <c r="A107" s="82"/>
      <c r="B107" s="82"/>
      <c r="C107" s="82"/>
      <c r="D107" s="82"/>
      <c r="E107" s="91" t="s">
        <v>156</v>
      </c>
      <c r="F107" s="82"/>
      <c r="G107" s="29"/>
      <c r="H107" s="29"/>
      <c r="I107" s="29"/>
      <c r="J107" s="29"/>
      <c r="K107" s="29"/>
      <c r="L107" s="29"/>
      <c r="M107" s="29"/>
    </row>
    <row r="108" spans="1:13" ht="13.5">
      <c r="A108" s="82">
        <v>2171</v>
      </c>
      <c r="B108" s="82" t="s">
        <v>2</v>
      </c>
      <c r="C108" s="82">
        <v>7</v>
      </c>
      <c r="D108" s="82">
        <v>1</v>
      </c>
      <c r="E108" s="91" t="s">
        <v>603</v>
      </c>
      <c r="F108" s="82"/>
      <c r="G108" s="29"/>
      <c r="H108" s="29"/>
      <c r="I108" s="29"/>
      <c r="J108" s="29"/>
      <c r="K108" s="29"/>
      <c r="L108" s="29"/>
      <c r="M108" s="29"/>
    </row>
    <row r="109" spans="1:13" ht="49.5" customHeight="1">
      <c r="A109" s="82"/>
      <c r="B109" s="82"/>
      <c r="C109" s="82"/>
      <c r="D109" s="82"/>
      <c r="E109" s="91" t="s">
        <v>180</v>
      </c>
      <c r="F109" s="82"/>
      <c r="G109" s="29"/>
      <c r="H109" s="29"/>
      <c r="I109" s="29"/>
      <c r="J109" s="29"/>
      <c r="K109" s="29"/>
      <c r="L109" s="29"/>
      <c r="M109" s="29"/>
    </row>
    <row r="110" spans="1:13" ht="13.5">
      <c r="A110" s="82"/>
      <c r="B110" s="82"/>
      <c r="C110" s="82"/>
      <c r="D110" s="82"/>
      <c r="E110" s="91" t="s">
        <v>181</v>
      </c>
      <c r="F110" s="82"/>
      <c r="G110" s="29"/>
      <c r="H110" s="29"/>
      <c r="I110" s="29"/>
      <c r="J110" s="29"/>
      <c r="K110" s="29"/>
      <c r="L110" s="29"/>
      <c r="M110" s="29"/>
    </row>
    <row r="111" spans="1:13" ht="13.5">
      <c r="A111" s="82"/>
      <c r="B111" s="82"/>
      <c r="C111" s="82"/>
      <c r="D111" s="82"/>
      <c r="E111" s="91" t="s">
        <v>181</v>
      </c>
      <c r="F111" s="82"/>
      <c r="G111" s="29"/>
      <c r="H111" s="29"/>
      <c r="I111" s="29"/>
      <c r="J111" s="29"/>
      <c r="K111" s="29"/>
      <c r="L111" s="29"/>
      <c r="M111" s="29"/>
    </row>
    <row r="112" spans="1:13" ht="40.5">
      <c r="A112" s="82">
        <v>2180</v>
      </c>
      <c r="B112" s="82" t="s">
        <v>2</v>
      </c>
      <c r="C112" s="82">
        <v>8</v>
      </c>
      <c r="D112" s="82">
        <v>0</v>
      </c>
      <c r="E112" s="91" t="s">
        <v>208</v>
      </c>
      <c r="F112" s="82"/>
      <c r="G112" s="29"/>
      <c r="H112" s="29"/>
      <c r="I112" s="29"/>
      <c r="J112" s="29"/>
      <c r="K112" s="29"/>
      <c r="L112" s="29"/>
      <c r="M112" s="29"/>
    </row>
    <row r="113" spans="1:13" ht="13.5">
      <c r="A113" s="82"/>
      <c r="B113" s="82"/>
      <c r="C113" s="82"/>
      <c r="D113" s="82"/>
      <c r="E113" s="91" t="s">
        <v>156</v>
      </c>
      <c r="F113" s="82"/>
      <c r="G113" s="29"/>
      <c r="H113" s="29"/>
      <c r="I113" s="29"/>
      <c r="J113" s="29"/>
      <c r="K113" s="29"/>
      <c r="L113" s="29"/>
      <c r="M113" s="29"/>
    </row>
    <row r="114" spans="1:13" ht="52.5" customHeight="1">
      <c r="A114" s="82">
        <v>2181</v>
      </c>
      <c r="B114" s="82" t="s">
        <v>2</v>
      </c>
      <c r="C114" s="82">
        <v>8</v>
      </c>
      <c r="D114" s="82">
        <v>1</v>
      </c>
      <c r="E114" s="91" t="s">
        <v>208</v>
      </c>
      <c r="F114" s="82"/>
      <c r="G114" s="29"/>
      <c r="H114" s="29"/>
      <c r="I114" s="29"/>
      <c r="J114" s="29"/>
      <c r="K114" s="29"/>
      <c r="L114" s="29"/>
      <c r="M114" s="29"/>
    </row>
    <row r="115" spans="1:13" ht="13.5">
      <c r="A115" s="82"/>
      <c r="B115" s="82"/>
      <c r="C115" s="82"/>
      <c r="D115" s="82"/>
      <c r="E115" s="91" t="s">
        <v>156</v>
      </c>
      <c r="F115" s="82"/>
      <c r="G115" s="29"/>
      <c r="H115" s="29"/>
      <c r="I115" s="29"/>
      <c r="J115" s="29"/>
      <c r="K115" s="29"/>
      <c r="L115" s="29"/>
      <c r="M115" s="29"/>
    </row>
    <row r="116" spans="1:13" ht="13.5">
      <c r="A116" s="82">
        <v>2182</v>
      </c>
      <c r="B116" s="82" t="s">
        <v>2</v>
      </c>
      <c r="C116" s="82">
        <v>8</v>
      </c>
      <c r="D116" s="82">
        <v>1</v>
      </c>
      <c r="E116" s="91" t="s">
        <v>209</v>
      </c>
      <c r="F116" s="82"/>
      <c r="G116" s="29"/>
      <c r="H116" s="29"/>
      <c r="I116" s="29"/>
      <c r="J116" s="29"/>
      <c r="K116" s="29"/>
      <c r="L116" s="29"/>
      <c r="M116" s="29"/>
    </row>
    <row r="117" spans="1:13" ht="35.25" customHeight="1">
      <c r="A117" s="82">
        <v>2183</v>
      </c>
      <c r="B117" s="82" t="s">
        <v>2</v>
      </c>
      <c r="C117" s="82">
        <v>8</v>
      </c>
      <c r="D117" s="82">
        <v>1</v>
      </c>
      <c r="E117" s="91" t="s">
        <v>210</v>
      </c>
      <c r="F117" s="82"/>
      <c r="G117" s="29"/>
      <c r="H117" s="29"/>
      <c r="I117" s="29"/>
      <c r="J117" s="29"/>
      <c r="K117" s="29"/>
      <c r="L117" s="29"/>
      <c r="M117" s="29"/>
    </row>
    <row r="118" spans="1:13" ht="40.5" customHeight="1">
      <c r="A118" s="82">
        <v>2184</v>
      </c>
      <c r="B118" s="82" t="s">
        <v>2</v>
      </c>
      <c r="C118" s="82">
        <v>8</v>
      </c>
      <c r="D118" s="82">
        <v>1</v>
      </c>
      <c r="E118" s="91" t="s">
        <v>549</v>
      </c>
      <c r="F118" s="82"/>
      <c r="G118" s="29"/>
      <c r="H118" s="29"/>
      <c r="I118" s="29"/>
      <c r="J118" s="29"/>
      <c r="K118" s="29"/>
      <c r="L118" s="29"/>
      <c r="M118" s="29"/>
    </row>
    <row r="119" spans="1:13" ht="47.25" customHeight="1">
      <c r="A119" s="82"/>
      <c r="B119" s="82"/>
      <c r="C119" s="82"/>
      <c r="D119" s="82"/>
      <c r="E119" s="91" t="s">
        <v>180</v>
      </c>
      <c r="F119" s="82"/>
      <c r="G119" s="29"/>
      <c r="H119" s="29"/>
      <c r="I119" s="29"/>
      <c r="J119" s="29"/>
      <c r="K119" s="29"/>
      <c r="L119" s="29"/>
      <c r="M119" s="29"/>
    </row>
    <row r="120" spans="1:13" ht="13.5">
      <c r="A120" s="82"/>
      <c r="B120" s="82"/>
      <c r="C120" s="82"/>
      <c r="D120" s="82"/>
      <c r="E120" s="91" t="s">
        <v>181</v>
      </c>
      <c r="F120" s="82"/>
      <c r="G120" s="29"/>
      <c r="H120" s="29"/>
      <c r="I120" s="29"/>
      <c r="J120" s="29"/>
      <c r="K120" s="29"/>
      <c r="L120" s="29"/>
      <c r="M120" s="29"/>
    </row>
    <row r="121" spans="1:13" ht="13.5">
      <c r="A121" s="82"/>
      <c r="B121" s="82"/>
      <c r="C121" s="82"/>
      <c r="D121" s="82"/>
      <c r="E121" s="91" t="s">
        <v>181</v>
      </c>
      <c r="F121" s="82"/>
      <c r="G121" s="29"/>
      <c r="H121" s="29"/>
      <c r="I121" s="29"/>
      <c r="J121" s="29"/>
      <c r="K121" s="29"/>
      <c r="L121" s="29"/>
      <c r="M121" s="29"/>
    </row>
    <row r="122" spans="1:13" ht="27">
      <c r="A122" s="82">
        <v>2200</v>
      </c>
      <c r="B122" s="82" t="s">
        <v>7</v>
      </c>
      <c r="C122" s="82">
        <v>0</v>
      </c>
      <c r="D122" s="82">
        <v>0</v>
      </c>
      <c r="E122" s="91" t="s">
        <v>211</v>
      </c>
      <c r="F122" s="82"/>
      <c r="G122" s="29">
        <f>G123+G130+G136+G142+G146</f>
        <v>2100</v>
      </c>
      <c r="H122" s="29">
        <f aca="true" t="shared" si="17" ref="H122:M122">H123+H130+H136+H142+H146</f>
        <v>2100</v>
      </c>
      <c r="I122" s="29">
        <f t="shared" si="17"/>
        <v>0</v>
      </c>
      <c r="J122" s="29">
        <f t="shared" si="17"/>
        <v>1025</v>
      </c>
      <c r="K122" s="29">
        <f t="shared" si="17"/>
        <v>1850</v>
      </c>
      <c r="L122" s="29">
        <f t="shared" si="17"/>
        <v>1975</v>
      </c>
      <c r="M122" s="29">
        <f t="shared" si="17"/>
        <v>2100</v>
      </c>
    </row>
    <row r="123" spans="1:13" ht="13.5">
      <c r="A123" s="82"/>
      <c r="B123" s="82"/>
      <c r="C123" s="82"/>
      <c r="D123" s="82"/>
      <c r="E123" s="91" t="s">
        <v>154</v>
      </c>
      <c r="F123" s="82"/>
      <c r="G123" s="29"/>
      <c r="H123" s="29"/>
      <c r="I123" s="29"/>
      <c r="J123" s="29"/>
      <c r="K123" s="29"/>
      <c r="L123" s="29"/>
      <c r="M123" s="29"/>
    </row>
    <row r="124" spans="1:13" ht="13.5">
      <c r="A124" s="82">
        <v>2210</v>
      </c>
      <c r="B124" s="82" t="s">
        <v>7</v>
      </c>
      <c r="C124" s="82">
        <v>1</v>
      </c>
      <c r="D124" s="82">
        <v>0</v>
      </c>
      <c r="E124" s="91" t="s">
        <v>212</v>
      </c>
      <c r="F124" s="82"/>
      <c r="G124" s="29"/>
      <c r="H124" s="29"/>
      <c r="I124" s="29"/>
      <c r="J124" s="29"/>
      <c r="K124" s="29"/>
      <c r="L124" s="29"/>
      <c r="M124" s="29"/>
    </row>
    <row r="125" spans="1:13" ht="13.5">
      <c r="A125" s="82"/>
      <c r="B125" s="82"/>
      <c r="C125" s="82"/>
      <c r="D125" s="82"/>
      <c r="E125" s="91" t="s">
        <v>156</v>
      </c>
      <c r="F125" s="82"/>
      <c r="G125" s="29"/>
      <c r="H125" s="29"/>
      <c r="I125" s="29"/>
      <c r="J125" s="29"/>
      <c r="K125" s="29"/>
      <c r="L125" s="29"/>
      <c r="M125" s="29"/>
    </row>
    <row r="126" spans="1:13" ht="13.5">
      <c r="A126" s="82">
        <v>2211</v>
      </c>
      <c r="B126" s="82" t="s">
        <v>7</v>
      </c>
      <c r="C126" s="82">
        <v>1</v>
      </c>
      <c r="D126" s="82">
        <v>1</v>
      </c>
      <c r="E126" s="91" t="s">
        <v>213</v>
      </c>
      <c r="F126" s="82"/>
      <c r="G126" s="29"/>
      <c r="H126" s="29"/>
      <c r="I126" s="29"/>
      <c r="J126" s="29"/>
      <c r="K126" s="29"/>
      <c r="L126" s="29"/>
      <c r="M126" s="29"/>
    </row>
    <row r="127" spans="1:13" ht="48.75" customHeight="1">
      <c r="A127" s="82"/>
      <c r="B127" s="82"/>
      <c r="C127" s="82"/>
      <c r="D127" s="82"/>
      <c r="E127" s="91" t="s">
        <v>180</v>
      </c>
      <c r="F127" s="82"/>
      <c r="G127" s="29"/>
      <c r="H127" s="29"/>
      <c r="I127" s="29"/>
      <c r="J127" s="29"/>
      <c r="K127" s="29"/>
      <c r="L127" s="29"/>
      <c r="M127" s="29"/>
    </row>
    <row r="128" spans="1:13" ht="13.5">
      <c r="A128" s="82"/>
      <c r="B128" s="82"/>
      <c r="C128" s="82"/>
      <c r="D128" s="82"/>
      <c r="E128" s="91" t="s">
        <v>181</v>
      </c>
      <c r="F128" s="82"/>
      <c r="G128" s="29"/>
      <c r="H128" s="29"/>
      <c r="I128" s="29"/>
      <c r="J128" s="29"/>
      <c r="K128" s="29"/>
      <c r="L128" s="29"/>
      <c r="M128" s="29"/>
    </row>
    <row r="129" spans="1:13" ht="13.5">
      <c r="A129" s="82"/>
      <c r="B129" s="82"/>
      <c r="C129" s="82"/>
      <c r="D129" s="82"/>
      <c r="E129" s="91" t="s">
        <v>181</v>
      </c>
      <c r="F129" s="82"/>
      <c r="G129" s="29"/>
      <c r="H129" s="29"/>
      <c r="I129" s="29"/>
      <c r="J129" s="29"/>
      <c r="K129" s="29"/>
      <c r="L129" s="29"/>
      <c r="M129" s="29"/>
    </row>
    <row r="130" spans="1:13" ht="13.5">
      <c r="A130" s="82">
        <v>2220</v>
      </c>
      <c r="B130" s="82" t="s">
        <v>7</v>
      </c>
      <c r="C130" s="82">
        <v>2</v>
      </c>
      <c r="D130" s="82">
        <v>0</v>
      </c>
      <c r="E130" s="91" t="s">
        <v>214</v>
      </c>
      <c r="F130" s="82"/>
      <c r="G130" s="29"/>
      <c r="H130" s="29"/>
      <c r="I130" s="29"/>
      <c r="J130" s="29"/>
      <c r="K130" s="29"/>
      <c r="L130" s="29"/>
      <c r="M130" s="29"/>
    </row>
    <row r="131" spans="1:13" ht="13.5">
      <c r="A131" s="82"/>
      <c r="B131" s="82"/>
      <c r="C131" s="82"/>
      <c r="D131" s="82"/>
      <c r="E131" s="91" t="s">
        <v>156</v>
      </c>
      <c r="F131" s="82"/>
      <c r="G131" s="29"/>
      <c r="H131" s="29"/>
      <c r="I131" s="29"/>
      <c r="J131" s="29"/>
      <c r="K131" s="29"/>
      <c r="L131" s="29"/>
      <c r="M131" s="29"/>
    </row>
    <row r="132" spans="1:13" ht="13.5">
      <c r="A132" s="82">
        <v>2221</v>
      </c>
      <c r="B132" s="82" t="s">
        <v>7</v>
      </c>
      <c r="C132" s="82">
        <v>2</v>
      </c>
      <c r="D132" s="82">
        <v>1</v>
      </c>
      <c r="E132" s="91" t="s">
        <v>214</v>
      </c>
      <c r="F132" s="82"/>
      <c r="G132" s="29"/>
      <c r="H132" s="29"/>
      <c r="I132" s="29"/>
      <c r="J132" s="29"/>
      <c r="K132" s="29"/>
      <c r="L132" s="29"/>
      <c r="M132" s="29"/>
    </row>
    <row r="133" spans="1:13" ht="51" customHeight="1">
      <c r="A133" s="82"/>
      <c r="B133" s="82"/>
      <c r="C133" s="82"/>
      <c r="D133" s="82"/>
      <c r="E133" s="91" t="s">
        <v>180</v>
      </c>
      <c r="F133" s="82"/>
      <c r="G133" s="29"/>
      <c r="H133" s="29"/>
      <c r="I133" s="29"/>
      <c r="J133" s="29"/>
      <c r="K133" s="29"/>
      <c r="L133" s="29"/>
      <c r="M133" s="29"/>
    </row>
    <row r="134" spans="1:13" ht="13.5">
      <c r="A134" s="82"/>
      <c r="B134" s="82"/>
      <c r="C134" s="82"/>
      <c r="D134" s="82"/>
      <c r="E134" s="91" t="s">
        <v>181</v>
      </c>
      <c r="F134" s="82"/>
      <c r="G134" s="29"/>
      <c r="H134" s="29"/>
      <c r="I134" s="29"/>
      <c r="J134" s="29"/>
      <c r="K134" s="29"/>
      <c r="L134" s="29"/>
      <c r="M134" s="29"/>
    </row>
    <row r="135" spans="1:13" ht="13.5">
      <c r="A135" s="82"/>
      <c r="B135" s="82"/>
      <c r="C135" s="82"/>
      <c r="D135" s="82"/>
      <c r="E135" s="91" t="s">
        <v>181</v>
      </c>
      <c r="F135" s="82"/>
      <c r="G135" s="29"/>
      <c r="H135" s="29"/>
      <c r="I135" s="29"/>
      <c r="J135" s="29"/>
      <c r="K135" s="29"/>
      <c r="L135" s="29"/>
      <c r="M135" s="29"/>
    </row>
    <row r="136" spans="1:13" ht="13.5">
      <c r="A136" s="82">
        <v>2230</v>
      </c>
      <c r="B136" s="82" t="s">
        <v>7</v>
      </c>
      <c r="C136" s="82">
        <v>3</v>
      </c>
      <c r="D136" s="82">
        <v>0</v>
      </c>
      <c r="E136" s="91" t="s">
        <v>216</v>
      </c>
      <c r="F136" s="82"/>
      <c r="G136" s="29"/>
      <c r="H136" s="29"/>
      <c r="I136" s="29"/>
      <c r="J136" s="29"/>
      <c r="K136" s="29"/>
      <c r="L136" s="29"/>
      <c r="M136" s="29"/>
    </row>
    <row r="137" spans="1:13" ht="13.5">
      <c r="A137" s="82"/>
      <c r="B137" s="82"/>
      <c r="C137" s="82"/>
      <c r="D137" s="82"/>
      <c r="E137" s="91" t="s">
        <v>156</v>
      </c>
      <c r="F137" s="82"/>
      <c r="G137" s="29"/>
      <c r="H137" s="29"/>
      <c r="I137" s="29"/>
      <c r="J137" s="29"/>
      <c r="K137" s="29"/>
      <c r="L137" s="29"/>
      <c r="M137" s="29"/>
    </row>
    <row r="138" spans="1:13" ht="13.5">
      <c r="A138" s="82">
        <v>2231</v>
      </c>
      <c r="B138" s="82" t="s">
        <v>7</v>
      </c>
      <c r="C138" s="82">
        <v>3</v>
      </c>
      <c r="D138" s="82">
        <v>1</v>
      </c>
      <c r="E138" s="91" t="s">
        <v>217</v>
      </c>
      <c r="F138" s="82"/>
      <c r="G138" s="29"/>
      <c r="H138" s="29"/>
      <c r="I138" s="29"/>
      <c r="J138" s="29"/>
      <c r="K138" s="29"/>
      <c r="L138" s="29"/>
      <c r="M138" s="29"/>
    </row>
    <row r="139" spans="1:13" ht="52.5" customHeight="1">
      <c r="A139" s="82"/>
      <c r="B139" s="82"/>
      <c r="C139" s="82"/>
      <c r="D139" s="82"/>
      <c r="E139" s="91" t="s">
        <v>180</v>
      </c>
      <c r="F139" s="82"/>
      <c r="G139" s="29"/>
      <c r="H139" s="29"/>
      <c r="I139" s="29"/>
      <c r="J139" s="29"/>
      <c r="K139" s="29"/>
      <c r="L139" s="29"/>
      <c r="M139" s="29"/>
    </row>
    <row r="140" spans="1:13" ht="13.5">
      <c r="A140" s="82"/>
      <c r="B140" s="82"/>
      <c r="C140" s="82"/>
      <c r="D140" s="82"/>
      <c r="E140" s="91" t="s">
        <v>181</v>
      </c>
      <c r="F140" s="82"/>
      <c r="G140" s="29"/>
      <c r="H140" s="29"/>
      <c r="I140" s="29"/>
      <c r="J140" s="29"/>
      <c r="K140" s="29"/>
      <c r="L140" s="29"/>
      <c r="M140" s="29"/>
    </row>
    <row r="141" spans="1:13" ht="13.5">
      <c r="A141" s="82"/>
      <c r="B141" s="82"/>
      <c r="C141" s="82"/>
      <c r="D141" s="82"/>
      <c r="E141" s="91" t="s">
        <v>181</v>
      </c>
      <c r="F141" s="82"/>
      <c r="G141" s="29"/>
      <c r="H141" s="29"/>
      <c r="I141" s="29"/>
      <c r="J141" s="29"/>
      <c r="K141" s="29"/>
      <c r="L141" s="29"/>
      <c r="M141" s="29"/>
    </row>
    <row r="142" spans="1:13" ht="35.25" customHeight="1">
      <c r="A142" s="82">
        <v>2240</v>
      </c>
      <c r="B142" s="82" t="s">
        <v>7</v>
      </c>
      <c r="C142" s="82">
        <v>4</v>
      </c>
      <c r="D142" s="82">
        <v>0</v>
      </c>
      <c r="E142" s="91" t="s">
        <v>218</v>
      </c>
      <c r="F142" s="82"/>
      <c r="G142" s="29"/>
      <c r="H142" s="29"/>
      <c r="I142" s="29"/>
      <c r="J142" s="29"/>
      <c r="K142" s="29"/>
      <c r="L142" s="29"/>
      <c r="M142" s="29"/>
    </row>
    <row r="143" spans="1:13" ht="13.5">
      <c r="A143" s="82"/>
      <c r="B143" s="82"/>
      <c r="C143" s="82"/>
      <c r="D143" s="82"/>
      <c r="E143" s="91" t="s">
        <v>156</v>
      </c>
      <c r="F143" s="82"/>
      <c r="G143" s="29"/>
      <c r="H143" s="29"/>
      <c r="I143" s="29"/>
      <c r="J143" s="29"/>
      <c r="K143" s="29"/>
      <c r="L143" s="29"/>
      <c r="M143" s="29"/>
    </row>
    <row r="144" spans="1:13" ht="35.25" customHeight="1">
      <c r="A144" s="82">
        <v>2241</v>
      </c>
      <c r="B144" s="82" t="s">
        <v>7</v>
      </c>
      <c r="C144" s="82">
        <v>4</v>
      </c>
      <c r="D144" s="82">
        <v>1</v>
      </c>
      <c r="E144" s="91" t="s">
        <v>218</v>
      </c>
      <c r="F144" s="82"/>
      <c r="G144" s="29"/>
      <c r="H144" s="29"/>
      <c r="I144" s="29"/>
      <c r="J144" s="29"/>
      <c r="K144" s="29"/>
      <c r="L144" s="29"/>
      <c r="M144" s="29"/>
    </row>
    <row r="145" spans="1:13" ht="13.5">
      <c r="A145" s="82"/>
      <c r="B145" s="82"/>
      <c r="C145" s="82"/>
      <c r="D145" s="82"/>
      <c r="E145" s="91" t="s">
        <v>156</v>
      </c>
      <c r="F145" s="82"/>
      <c r="G145" s="29"/>
      <c r="H145" s="29"/>
      <c r="I145" s="29"/>
      <c r="J145" s="29"/>
      <c r="K145" s="29"/>
      <c r="L145" s="29"/>
      <c r="M145" s="29"/>
    </row>
    <row r="146" spans="1:13" ht="13.5">
      <c r="A146" s="82">
        <v>2250</v>
      </c>
      <c r="B146" s="82" t="s">
        <v>7</v>
      </c>
      <c r="C146" s="82">
        <v>5</v>
      </c>
      <c r="D146" s="82">
        <v>0</v>
      </c>
      <c r="E146" s="91" t="s">
        <v>219</v>
      </c>
      <c r="F146" s="82"/>
      <c r="G146" s="29">
        <f>G148</f>
        <v>2100</v>
      </c>
      <c r="H146" s="29">
        <f aca="true" t="shared" si="18" ref="H146:M146">H148</f>
        <v>2100</v>
      </c>
      <c r="I146" s="29">
        <f t="shared" si="18"/>
        <v>0</v>
      </c>
      <c r="J146" s="29">
        <f t="shared" si="18"/>
        <v>1025</v>
      </c>
      <c r="K146" s="29">
        <f t="shared" si="18"/>
        <v>1850</v>
      </c>
      <c r="L146" s="29">
        <f t="shared" si="18"/>
        <v>1975</v>
      </c>
      <c r="M146" s="29">
        <f t="shared" si="18"/>
        <v>2100</v>
      </c>
    </row>
    <row r="147" spans="1:13" ht="13.5">
      <c r="A147" s="82"/>
      <c r="B147" s="82"/>
      <c r="C147" s="82"/>
      <c r="D147" s="82"/>
      <c r="E147" s="91" t="s">
        <v>156</v>
      </c>
      <c r="F147" s="82"/>
      <c r="G147" s="29"/>
      <c r="H147" s="29"/>
      <c r="I147" s="29"/>
      <c r="J147" s="29"/>
      <c r="K147" s="29"/>
      <c r="L147" s="29"/>
      <c r="M147" s="29"/>
    </row>
    <row r="148" spans="1:13" ht="13.5">
      <c r="A148" s="82">
        <v>2251</v>
      </c>
      <c r="B148" s="82" t="s">
        <v>7</v>
      </c>
      <c r="C148" s="82">
        <v>5</v>
      </c>
      <c r="D148" s="82">
        <v>1</v>
      </c>
      <c r="E148" s="91" t="s">
        <v>219</v>
      </c>
      <c r="F148" s="82"/>
      <c r="G148" s="29">
        <f>SUM(G150:G153)</f>
        <v>2100</v>
      </c>
      <c r="H148" s="29">
        <f aca="true" t="shared" si="19" ref="H148:M148">SUM(H150:H153)</f>
        <v>2100</v>
      </c>
      <c r="I148" s="29">
        <f t="shared" si="19"/>
        <v>0</v>
      </c>
      <c r="J148" s="29">
        <f t="shared" si="19"/>
        <v>1025</v>
      </c>
      <c r="K148" s="29">
        <f t="shared" si="19"/>
        <v>1850</v>
      </c>
      <c r="L148" s="29">
        <f t="shared" si="19"/>
        <v>1975</v>
      </c>
      <c r="M148" s="29">
        <f t="shared" si="19"/>
        <v>2100</v>
      </c>
    </row>
    <row r="149" spans="1:13" ht="50.25" customHeight="1">
      <c r="A149" s="82"/>
      <c r="B149" s="82"/>
      <c r="C149" s="82"/>
      <c r="D149" s="82"/>
      <c r="E149" s="91" t="s">
        <v>180</v>
      </c>
      <c r="F149" s="16"/>
      <c r="G149" s="16"/>
      <c r="H149" s="16"/>
      <c r="I149" s="29"/>
      <c r="J149" s="29"/>
      <c r="K149" s="29"/>
      <c r="L149" s="29"/>
      <c r="M149" s="29"/>
    </row>
    <row r="150" spans="1:13" ht="13.5">
      <c r="A150" s="82"/>
      <c r="B150" s="82"/>
      <c r="C150" s="82"/>
      <c r="D150" s="82"/>
      <c r="E150" s="97" t="s">
        <v>544</v>
      </c>
      <c r="F150" s="82">
        <v>4261</v>
      </c>
      <c r="G150" s="29">
        <v>200</v>
      </c>
      <c r="H150" s="29">
        <f>G150</f>
        <v>200</v>
      </c>
      <c r="I150" s="29"/>
      <c r="J150" s="29">
        <f>+G150/12*3</f>
        <v>50</v>
      </c>
      <c r="K150" s="29">
        <f>+G150/12*6</f>
        <v>100</v>
      </c>
      <c r="L150" s="29">
        <f>+G150/12*9</f>
        <v>150</v>
      </c>
      <c r="M150" s="29">
        <f>+G150</f>
        <v>200</v>
      </c>
    </row>
    <row r="151" spans="1:13" ht="13.5">
      <c r="A151" s="82"/>
      <c r="B151" s="82"/>
      <c r="C151" s="82"/>
      <c r="D151" s="82"/>
      <c r="E151" s="93" t="s">
        <v>550</v>
      </c>
      <c r="F151" s="82">
        <v>4264</v>
      </c>
      <c r="G151" s="29">
        <v>300</v>
      </c>
      <c r="H151" s="29">
        <f>G151</f>
        <v>300</v>
      </c>
      <c r="I151" s="29"/>
      <c r="J151" s="29">
        <f>+G151/12*3</f>
        <v>75</v>
      </c>
      <c r="K151" s="29">
        <f>+G151/12*6</f>
        <v>150</v>
      </c>
      <c r="L151" s="29">
        <f>+G151/12*9</f>
        <v>225</v>
      </c>
      <c r="M151" s="29">
        <f>+G151</f>
        <v>300</v>
      </c>
    </row>
    <row r="152" spans="1:13" ht="13.5">
      <c r="A152" s="82"/>
      <c r="B152" s="82"/>
      <c r="C152" s="82"/>
      <c r="D152" s="82"/>
      <c r="E152" s="91" t="s">
        <v>548</v>
      </c>
      <c r="F152" s="82" t="s">
        <v>88</v>
      </c>
      <c r="G152" s="29">
        <v>1600</v>
      </c>
      <c r="H152" s="29">
        <f>+G152</f>
        <v>1600</v>
      </c>
      <c r="I152" s="29"/>
      <c r="J152" s="29">
        <v>900</v>
      </c>
      <c r="K152" s="29">
        <v>1600</v>
      </c>
      <c r="L152" s="29">
        <v>1600</v>
      </c>
      <c r="M152" s="29">
        <f>+G152</f>
        <v>1600</v>
      </c>
    </row>
    <row r="153" spans="1:13" ht="13.5">
      <c r="A153" s="82"/>
      <c r="B153" s="82"/>
      <c r="C153" s="82"/>
      <c r="D153" s="82"/>
      <c r="E153" s="91" t="s">
        <v>178</v>
      </c>
      <c r="F153" s="82" t="s">
        <v>94</v>
      </c>
      <c r="G153" s="29">
        <v>0</v>
      </c>
      <c r="H153" s="29"/>
      <c r="I153" s="29">
        <f>+G153</f>
        <v>0</v>
      </c>
      <c r="J153" s="29">
        <f>+G153/12*3</f>
        <v>0</v>
      </c>
      <c r="K153" s="29">
        <f>+G153/12*6</f>
        <v>0</v>
      </c>
      <c r="L153" s="29">
        <f>+G153/12*9</f>
        <v>0</v>
      </c>
      <c r="M153" s="29">
        <f>+G153</f>
        <v>0</v>
      </c>
    </row>
    <row r="154" spans="1:13" ht="54">
      <c r="A154" s="82">
        <v>2300</v>
      </c>
      <c r="B154" s="82" t="s">
        <v>8</v>
      </c>
      <c r="C154" s="82">
        <v>0</v>
      </c>
      <c r="D154" s="82">
        <v>0</v>
      </c>
      <c r="E154" s="91" t="s">
        <v>220</v>
      </c>
      <c r="F154" s="82"/>
      <c r="G154" s="29"/>
      <c r="H154" s="29"/>
      <c r="I154" s="29"/>
      <c r="J154" s="29"/>
      <c r="K154" s="29"/>
      <c r="L154" s="29"/>
      <c r="M154" s="29"/>
    </row>
    <row r="155" spans="1:13" ht="13.5">
      <c r="A155" s="82"/>
      <c r="B155" s="82"/>
      <c r="C155" s="82"/>
      <c r="D155" s="82"/>
      <c r="E155" s="91" t="s">
        <v>154</v>
      </c>
      <c r="F155" s="82"/>
      <c r="G155" s="29"/>
      <c r="H155" s="29"/>
      <c r="I155" s="29"/>
      <c r="J155" s="29"/>
      <c r="K155" s="29"/>
      <c r="L155" s="29"/>
      <c r="M155" s="29"/>
    </row>
    <row r="156" spans="1:13" ht="21.75" customHeight="1">
      <c r="A156" s="82">
        <v>2310</v>
      </c>
      <c r="B156" s="82" t="s">
        <v>8</v>
      </c>
      <c r="C156" s="82">
        <v>1</v>
      </c>
      <c r="D156" s="82">
        <v>0</v>
      </c>
      <c r="E156" s="91" t="s">
        <v>221</v>
      </c>
      <c r="F156" s="82"/>
      <c r="G156" s="29"/>
      <c r="H156" s="29"/>
      <c r="I156" s="29"/>
      <c r="J156" s="29"/>
      <c r="K156" s="29"/>
      <c r="L156" s="29"/>
      <c r="M156" s="29"/>
    </row>
    <row r="157" spans="1:13" ht="13.5">
      <c r="A157" s="82"/>
      <c r="B157" s="82"/>
      <c r="C157" s="82"/>
      <c r="D157" s="82"/>
      <c r="E157" s="91" t="s">
        <v>156</v>
      </c>
      <c r="F157" s="82"/>
      <c r="G157" s="29"/>
      <c r="H157" s="29"/>
      <c r="I157" s="29"/>
      <c r="J157" s="29"/>
      <c r="K157" s="29"/>
      <c r="L157" s="29"/>
      <c r="M157" s="29"/>
    </row>
    <row r="158" spans="1:13" ht="21" customHeight="1">
      <c r="A158" s="82">
        <v>2311</v>
      </c>
      <c r="B158" s="82" t="s">
        <v>8</v>
      </c>
      <c r="C158" s="82">
        <v>1</v>
      </c>
      <c r="D158" s="82">
        <v>1</v>
      </c>
      <c r="E158" s="91" t="s">
        <v>222</v>
      </c>
      <c r="F158" s="82"/>
      <c r="G158" s="29"/>
      <c r="H158" s="29"/>
      <c r="I158" s="29"/>
      <c r="J158" s="29"/>
      <c r="K158" s="29"/>
      <c r="L158" s="29"/>
      <c r="M158" s="29"/>
    </row>
    <row r="159" spans="1:13" ht="50.25" customHeight="1">
      <c r="A159" s="82"/>
      <c r="B159" s="82"/>
      <c r="C159" s="82"/>
      <c r="D159" s="82"/>
      <c r="E159" s="91" t="s">
        <v>180</v>
      </c>
      <c r="F159" s="82"/>
      <c r="G159" s="29"/>
      <c r="H159" s="29"/>
      <c r="I159" s="29"/>
      <c r="J159" s="29"/>
      <c r="K159" s="29"/>
      <c r="L159" s="29"/>
      <c r="M159" s="29"/>
    </row>
    <row r="160" spans="1:13" ht="13.5">
      <c r="A160" s="82"/>
      <c r="B160" s="82"/>
      <c r="C160" s="82"/>
      <c r="D160" s="82"/>
      <c r="E160" s="91" t="s">
        <v>181</v>
      </c>
      <c r="F160" s="82"/>
      <c r="G160" s="29"/>
      <c r="H160" s="29"/>
      <c r="I160" s="29"/>
      <c r="J160" s="29"/>
      <c r="K160" s="29"/>
      <c r="L160" s="29"/>
      <c r="M160" s="29"/>
    </row>
    <row r="161" spans="1:13" ht="13.5">
      <c r="A161" s="82"/>
      <c r="B161" s="82"/>
      <c r="C161" s="82"/>
      <c r="D161" s="82"/>
      <c r="E161" s="91" t="s">
        <v>181</v>
      </c>
      <c r="F161" s="82"/>
      <c r="G161" s="29"/>
      <c r="H161" s="29"/>
      <c r="I161" s="29"/>
      <c r="J161" s="29"/>
      <c r="K161" s="29"/>
      <c r="L161" s="29"/>
      <c r="M161" s="29"/>
    </row>
    <row r="162" spans="1:13" ht="13.5">
      <c r="A162" s="82">
        <v>2312</v>
      </c>
      <c r="B162" s="82" t="s">
        <v>8</v>
      </c>
      <c r="C162" s="82">
        <v>1</v>
      </c>
      <c r="D162" s="82">
        <v>2</v>
      </c>
      <c r="E162" s="91" t="s">
        <v>223</v>
      </c>
      <c r="F162" s="82"/>
      <c r="G162" s="29"/>
      <c r="H162" s="29"/>
      <c r="I162" s="29"/>
      <c r="J162" s="29"/>
      <c r="K162" s="29"/>
      <c r="L162" s="29"/>
      <c r="M162" s="29"/>
    </row>
    <row r="163" spans="1:13" ht="48" customHeight="1">
      <c r="A163" s="82"/>
      <c r="B163" s="82"/>
      <c r="C163" s="82"/>
      <c r="D163" s="82"/>
      <c r="E163" s="91" t="s">
        <v>180</v>
      </c>
      <c r="F163" s="82"/>
      <c r="G163" s="29"/>
      <c r="H163" s="29"/>
      <c r="I163" s="29"/>
      <c r="J163" s="29"/>
      <c r="K163" s="29"/>
      <c r="L163" s="29"/>
      <c r="M163" s="29"/>
    </row>
    <row r="164" spans="1:13" ht="13.5">
      <c r="A164" s="82"/>
      <c r="B164" s="82"/>
      <c r="C164" s="82"/>
      <c r="D164" s="82"/>
      <c r="E164" s="91" t="s">
        <v>181</v>
      </c>
      <c r="F164" s="82"/>
      <c r="G164" s="29"/>
      <c r="H164" s="29"/>
      <c r="I164" s="29"/>
      <c r="J164" s="29"/>
      <c r="K164" s="29"/>
      <c r="L164" s="29"/>
      <c r="M164" s="29"/>
    </row>
    <row r="165" spans="1:13" ht="13.5">
      <c r="A165" s="82"/>
      <c r="B165" s="82"/>
      <c r="C165" s="82"/>
      <c r="D165" s="82"/>
      <c r="E165" s="91" t="s">
        <v>181</v>
      </c>
      <c r="F165" s="82"/>
      <c r="G165" s="29"/>
      <c r="H165" s="29"/>
      <c r="I165" s="29"/>
      <c r="J165" s="29"/>
      <c r="K165" s="29"/>
      <c r="L165" s="29"/>
      <c r="M165" s="29"/>
    </row>
    <row r="166" spans="1:13" ht="13.5">
      <c r="A166" s="82">
        <v>2313</v>
      </c>
      <c r="B166" s="82" t="s">
        <v>8</v>
      </c>
      <c r="C166" s="82">
        <v>1</v>
      </c>
      <c r="D166" s="82">
        <v>3</v>
      </c>
      <c r="E166" s="91" t="s">
        <v>224</v>
      </c>
      <c r="F166" s="82"/>
      <c r="G166" s="29"/>
      <c r="H166" s="29"/>
      <c r="I166" s="29"/>
      <c r="J166" s="29"/>
      <c r="K166" s="29"/>
      <c r="L166" s="29"/>
      <c r="M166" s="29"/>
    </row>
    <row r="167" spans="1:13" ht="50.25" customHeight="1">
      <c r="A167" s="82"/>
      <c r="B167" s="82"/>
      <c r="C167" s="82"/>
      <c r="D167" s="82"/>
      <c r="E167" s="91" t="s">
        <v>180</v>
      </c>
      <c r="F167" s="82"/>
      <c r="G167" s="29"/>
      <c r="H167" s="29"/>
      <c r="I167" s="29"/>
      <c r="J167" s="29"/>
      <c r="K167" s="29"/>
      <c r="L167" s="29"/>
      <c r="M167" s="29"/>
    </row>
    <row r="168" spans="1:13" ht="13.5">
      <c r="A168" s="82"/>
      <c r="B168" s="82"/>
      <c r="C168" s="82"/>
      <c r="D168" s="82"/>
      <c r="E168" s="91" t="s">
        <v>181</v>
      </c>
      <c r="F168" s="82"/>
      <c r="G168" s="29"/>
      <c r="H168" s="29"/>
      <c r="I168" s="29"/>
      <c r="J168" s="29"/>
      <c r="K168" s="29"/>
      <c r="L168" s="29"/>
      <c r="M168" s="29"/>
    </row>
    <row r="169" spans="1:13" ht="13.5">
      <c r="A169" s="82"/>
      <c r="B169" s="82"/>
      <c r="C169" s="82"/>
      <c r="D169" s="82"/>
      <c r="E169" s="91" t="s">
        <v>181</v>
      </c>
      <c r="F169" s="82"/>
      <c r="G169" s="29"/>
      <c r="H169" s="29"/>
      <c r="I169" s="29"/>
      <c r="J169" s="29"/>
      <c r="K169" s="29"/>
      <c r="L169" s="29"/>
      <c r="M169" s="29"/>
    </row>
    <row r="170" spans="1:13" ht="13.5">
      <c r="A170" s="82">
        <v>2320</v>
      </c>
      <c r="B170" s="82" t="s">
        <v>8</v>
      </c>
      <c r="C170" s="82">
        <v>2</v>
      </c>
      <c r="D170" s="82">
        <v>0</v>
      </c>
      <c r="E170" s="91" t="s">
        <v>225</v>
      </c>
      <c r="F170" s="82"/>
      <c r="G170" s="29"/>
      <c r="H170" s="29"/>
      <c r="I170" s="29"/>
      <c r="J170" s="29"/>
      <c r="K170" s="29"/>
      <c r="L170" s="29"/>
      <c r="M170" s="29"/>
    </row>
    <row r="171" spans="1:13" ht="13.5">
      <c r="A171" s="82"/>
      <c r="B171" s="82"/>
      <c r="C171" s="82"/>
      <c r="D171" s="82"/>
      <c r="E171" s="91" t="s">
        <v>156</v>
      </c>
      <c r="F171" s="82"/>
      <c r="G171" s="29"/>
      <c r="H171" s="29"/>
      <c r="I171" s="29"/>
      <c r="J171" s="29"/>
      <c r="K171" s="29"/>
      <c r="L171" s="29"/>
      <c r="M171" s="29"/>
    </row>
    <row r="172" spans="1:13" ht="13.5">
      <c r="A172" s="82">
        <v>2321</v>
      </c>
      <c r="B172" s="82" t="s">
        <v>8</v>
      </c>
      <c r="C172" s="82">
        <v>2</v>
      </c>
      <c r="D172" s="82">
        <v>1</v>
      </c>
      <c r="E172" s="91" t="s">
        <v>226</v>
      </c>
      <c r="F172" s="82"/>
      <c r="G172" s="29"/>
      <c r="H172" s="29"/>
      <c r="I172" s="29"/>
      <c r="J172" s="29"/>
      <c r="K172" s="29"/>
      <c r="L172" s="29"/>
      <c r="M172" s="29"/>
    </row>
    <row r="173" spans="1:13" ht="54.75" customHeight="1">
      <c r="A173" s="82"/>
      <c r="B173" s="82"/>
      <c r="C173" s="82"/>
      <c r="D173" s="82"/>
      <c r="E173" s="91" t="s">
        <v>180</v>
      </c>
      <c r="F173" s="82"/>
      <c r="G173" s="29"/>
      <c r="H173" s="29"/>
      <c r="I173" s="29"/>
      <c r="J173" s="29"/>
      <c r="K173" s="29"/>
      <c r="L173" s="29"/>
      <c r="M173" s="29"/>
    </row>
    <row r="174" spans="1:13" ht="13.5">
      <c r="A174" s="82"/>
      <c r="B174" s="82"/>
      <c r="C174" s="82"/>
      <c r="D174" s="82"/>
      <c r="E174" s="91" t="s">
        <v>181</v>
      </c>
      <c r="F174" s="82"/>
      <c r="G174" s="29"/>
      <c r="H174" s="29"/>
      <c r="I174" s="29"/>
      <c r="J174" s="29"/>
      <c r="K174" s="29"/>
      <c r="L174" s="29"/>
      <c r="M174" s="29"/>
    </row>
    <row r="175" spans="1:13" ht="13.5">
      <c r="A175" s="82"/>
      <c r="B175" s="82"/>
      <c r="C175" s="82"/>
      <c r="D175" s="82"/>
      <c r="E175" s="91" t="s">
        <v>181</v>
      </c>
      <c r="F175" s="82"/>
      <c r="G175" s="29"/>
      <c r="H175" s="29"/>
      <c r="I175" s="29"/>
      <c r="J175" s="29"/>
      <c r="K175" s="29"/>
      <c r="L175" s="29"/>
      <c r="M175" s="29"/>
    </row>
    <row r="176" spans="1:13" ht="33.75" customHeight="1">
      <c r="A176" s="82">
        <v>2330</v>
      </c>
      <c r="B176" s="82" t="s">
        <v>8</v>
      </c>
      <c r="C176" s="82">
        <v>3</v>
      </c>
      <c r="D176" s="82">
        <v>0</v>
      </c>
      <c r="E176" s="91" t="s">
        <v>227</v>
      </c>
      <c r="F176" s="82"/>
      <c r="G176" s="29"/>
      <c r="H176" s="29"/>
      <c r="I176" s="29"/>
      <c r="J176" s="29"/>
      <c r="K176" s="29"/>
      <c r="L176" s="29"/>
      <c r="M176" s="29"/>
    </row>
    <row r="177" spans="1:13" ht="13.5">
      <c r="A177" s="82"/>
      <c r="B177" s="82"/>
      <c r="C177" s="82"/>
      <c r="D177" s="82"/>
      <c r="E177" s="91" t="s">
        <v>156</v>
      </c>
      <c r="F177" s="82"/>
      <c r="G177" s="29"/>
      <c r="H177" s="29"/>
      <c r="I177" s="29"/>
      <c r="J177" s="29"/>
      <c r="K177" s="29"/>
      <c r="L177" s="29"/>
      <c r="M177" s="29"/>
    </row>
    <row r="178" spans="1:13" ht="13.5">
      <c r="A178" s="82">
        <v>2331</v>
      </c>
      <c r="B178" s="82" t="s">
        <v>8</v>
      </c>
      <c r="C178" s="82">
        <v>3</v>
      </c>
      <c r="D178" s="82">
        <v>1</v>
      </c>
      <c r="E178" s="91" t="s">
        <v>228</v>
      </c>
      <c r="F178" s="82"/>
      <c r="G178" s="29"/>
      <c r="H178" s="29"/>
      <c r="I178" s="29"/>
      <c r="J178" s="29"/>
      <c r="K178" s="29"/>
      <c r="L178" s="29"/>
      <c r="M178" s="29"/>
    </row>
    <row r="179" spans="1:13" ht="48.75" customHeight="1">
      <c r="A179" s="82"/>
      <c r="B179" s="82"/>
      <c r="C179" s="82"/>
      <c r="D179" s="82"/>
      <c r="E179" s="91" t="s">
        <v>180</v>
      </c>
      <c r="F179" s="82"/>
      <c r="G179" s="29"/>
      <c r="H179" s="29"/>
      <c r="I179" s="29"/>
      <c r="J179" s="29"/>
      <c r="K179" s="29"/>
      <c r="L179" s="29"/>
      <c r="M179" s="29"/>
    </row>
    <row r="180" spans="1:13" ht="13.5">
      <c r="A180" s="82"/>
      <c r="B180" s="82"/>
      <c r="C180" s="82"/>
      <c r="D180" s="82"/>
      <c r="E180" s="91" t="s">
        <v>181</v>
      </c>
      <c r="F180" s="82"/>
      <c r="G180" s="29"/>
      <c r="H180" s="29"/>
      <c r="I180" s="29"/>
      <c r="J180" s="29"/>
      <c r="K180" s="29"/>
      <c r="L180" s="29"/>
      <c r="M180" s="29"/>
    </row>
    <row r="181" spans="1:13" ht="13.5">
      <c r="A181" s="82"/>
      <c r="B181" s="82"/>
      <c r="C181" s="82"/>
      <c r="D181" s="82"/>
      <c r="E181" s="91" t="s">
        <v>181</v>
      </c>
      <c r="F181" s="82"/>
      <c r="G181" s="29"/>
      <c r="H181" s="29"/>
      <c r="I181" s="29"/>
      <c r="J181" s="29"/>
      <c r="K181" s="29"/>
      <c r="L181" s="29"/>
      <c r="M181" s="29"/>
    </row>
    <row r="182" spans="1:13" ht="13.5">
      <c r="A182" s="82">
        <v>2332</v>
      </c>
      <c r="B182" s="82" t="s">
        <v>8</v>
      </c>
      <c r="C182" s="82">
        <v>3</v>
      </c>
      <c r="D182" s="82">
        <v>2</v>
      </c>
      <c r="E182" s="91" t="s">
        <v>229</v>
      </c>
      <c r="F182" s="82"/>
      <c r="G182" s="29"/>
      <c r="H182" s="29"/>
      <c r="I182" s="29"/>
      <c r="J182" s="29"/>
      <c r="K182" s="29"/>
      <c r="L182" s="29"/>
      <c r="M182" s="29"/>
    </row>
    <row r="183" spans="1:13" ht="55.5" customHeight="1">
      <c r="A183" s="82"/>
      <c r="B183" s="82"/>
      <c r="C183" s="82"/>
      <c r="D183" s="82"/>
      <c r="E183" s="91" t="s">
        <v>180</v>
      </c>
      <c r="F183" s="82"/>
      <c r="G183" s="29"/>
      <c r="H183" s="29"/>
      <c r="I183" s="29"/>
      <c r="J183" s="29"/>
      <c r="K183" s="29"/>
      <c r="L183" s="29"/>
      <c r="M183" s="29"/>
    </row>
    <row r="184" spans="1:13" ht="13.5">
      <c r="A184" s="82"/>
      <c r="B184" s="82"/>
      <c r="C184" s="82"/>
      <c r="D184" s="82"/>
      <c r="E184" s="91" t="s">
        <v>181</v>
      </c>
      <c r="F184" s="82"/>
      <c r="G184" s="29"/>
      <c r="H184" s="29"/>
      <c r="I184" s="29"/>
      <c r="J184" s="29"/>
      <c r="K184" s="29"/>
      <c r="L184" s="29"/>
      <c r="M184" s="29"/>
    </row>
    <row r="185" spans="1:13" ht="13.5">
      <c r="A185" s="82"/>
      <c r="B185" s="82"/>
      <c r="C185" s="82"/>
      <c r="D185" s="82"/>
      <c r="E185" s="91" t="s">
        <v>181</v>
      </c>
      <c r="F185" s="82"/>
      <c r="G185" s="29"/>
      <c r="H185" s="29"/>
      <c r="I185" s="29"/>
      <c r="J185" s="29"/>
      <c r="K185" s="29"/>
      <c r="L185" s="29"/>
      <c r="M185" s="29"/>
    </row>
    <row r="186" spans="1:13" ht="13.5">
      <c r="A186" s="82">
        <v>2340</v>
      </c>
      <c r="B186" s="82" t="s">
        <v>8</v>
      </c>
      <c r="C186" s="82">
        <v>4</v>
      </c>
      <c r="D186" s="82">
        <v>0</v>
      </c>
      <c r="E186" s="91" t="s">
        <v>230</v>
      </c>
      <c r="F186" s="82"/>
      <c r="G186" s="29"/>
      <c r="H186" s="29"/>
      <c r="I186" s="29"/>
      <c r="J186" s="29"/>
      <c r="K186" s="29"/>
      <c r="L186" s="29"/>
      <c r="M186" s="29"/>
    </row>
    <row r="187" spans="1:13" ht="13.5">
      <c r="A187" s="82"/>
      <c r="B187" s="82"/>
      <c r="C187" s="82"/>
      <c r="D187" s="82"/>
      <c r="E187" s="91" t="s">
        <v>156</v>
      </c>
      <c r="F187" s="82"/>
      <c r="G187" s="29"/>
      <c r="H187" s="29"/>
      <c r="I187" s="29"/>
      <c r="J187" s="29"/>
      <c r="K187" s="29"/>
      <c r="L187" s="29"/>
      <c r="M187" s="29"/>
    </row>
    <row r="188" spans="1:13" ht="13.5">
      <c r="A188" s="82">
        <v>2341</v>
      </c>
      <c r="B188" s="82" t="s">
        <v>8</v>
      </c>
      <c r="C188" s="82">
        <v>4</v>
      </c>
      <c r="D188" s="82">
        <v>1</v>
      </c>
      <c r="E188" s="91" t="s">
        <v>230</v>
      </c>
      <c r="F188" s="82"/>
      <c r="G188" s="29"/>
      <c r="H188" s="29"/>
      <c r="I188" s="29"/>
      <c r="J188" s="29"/>
      <c r="K188" s="29"/>
      <c r="L188" s="29"/>
      <c r="M188" s="29"/>
    </row>
    <row r="189" spans="1:13" ht="53.25" customHeight="1">
      <c r="A189" s="82"/>
      <c r="B189" s="82"/>
      <c r="C189" s="82"/>
      <c r="D189" s="82"/>
      <c r="E189" s="91" t="s">
        <v>180</v>
      </c>
      <c r="F189" s="82"/>
      <c r="G189" s="29"/>
      <c r="H189" s="29"/>
      <c r="I189" s="29"/>
      <c r="J189" s="29"/>
      <c r="K189" s="29"/>
      <c r="L189" s="29"/>
      <c r="M189" s="29"/>
    </row>
    <row r="190" spans="1:13" ht="13.5">
      <c r="A190" s="82"/>
      <c r="B190" s="82"/>
      <c r="C190" s="82"/>
      <c r="D190" s="82"/>
      <c r="E190" s="91" t="s">
        <v>181</v>
      </c>
      <c r="F190" s="82"/>
      <c r="G190" s="29"/>
      <c r="H190" s="29"/>
      <c r="I190" s="29"/>
      <c r="J190" s="29"/>
      <c r="K190" s="29"/>
      <c r="L190" s="29"/>
      <c r="M190" s="29"/>
    </row>
    <row r="191" spans="1:13" ht="13.5">
      <c r="A191" s="82"/>
      <c r="B191" s="82"/>
      <c r="C191" s="82"/>
      <c r="D191" s="82"/>
      <c r="E191" s="91" t="s">
        <v>181</v>
      </c>
      <c r="F191" s="82"/>
      <c r="G191" s="29"/>
      <c r="H191" s="29"/>
      <c r="I191" s="29"/>
      <c r="J191" s="29"/>
      <c r="K191" s="29"/>
      <c r="L191" s="29"/>
      <c r="M191" s="29"/>
    </row>
    <row r="192" spans="1:13" ht="13.5">
      <c r="A192" s="82">
        <v>2350</v>
      </c>
      <c r="B192" s="82" t="s">
        <v>8</v>
      </c>
      <c r="C192" s="82">
        <v>5</v>
      </c>
      <c r="D192" s="82">
        <v>0</v>
      </c>
      <c r="E192" s="91" t="s">
        <v>231</v>
      </c>
      <c r="F192" s="82"/>
      <c r="G192" s="29"/>
      <c r="H192" s="29"/>
      <c r="I192" s="29"/>
      <c r="J192" s="29"/>
      <c r="K192" s="29"/>
      <c r="L192" s="29"/>
      <c r="M192" s="29"/>
    </row>
    <row r="193" spans="1:13" ht="13.5">
      <c r="A193" s="82"/>
      <c r="B193" s="82"/>
      <c r="C193" s="82"/>
      <c r="D193" s="82"/>
      <c r="E193" s="91" t="s">
        <v>156</v>
      </c>
      <c r="F193" s="82"/>
      <c r="G193" s="29"/>
      <c r="H193" s="29"/>
      <c r="I193" s="29"/>
      <c r="J193" s="29"/>
      <c r="K193" s="29"/>
      <c r="L193" s="29"/>
      <c r="M193" s="29"/>
    </row>
    <row r="194" spans="1:13" ht="13.5">
      <c r="A194" s="82">
        <v>2351</v>
      </c>
      <c r="B194" s="82" t="s">
        <v>8</v>
      </c>
      <c r="C194" s="82">
        <v>5</v>
      </c>
      <c r="D194" s="82">
        <v>1</v>
      </c>
      <c r="E194" s="91" t="s">
        <v>232</v>
      </c>
      <c r="F194" s="82"/>
      <c r="G194" s="29"/>
      <c r="H194" s="29"/>
      <c r="I194" s="29"/>
      <c r="J194" s="29"/>
      <c r="K194" s="29"/>
      <c r="L194" s="29"/>
      <c r="M194" s="29"/>
    </row>
    <row r="195" spans="1:13" ht="54" customHeight="1">
      <c r="A195" s="82"/>
      <c r="B195" s="82"/>
      <c r="C195" s="82"/>
      <c r="D195" s="82"/>
      <c r="E195" s="91" t="s">
        <v>180</v>
      </c>
      <c r="F195" s="82"/>
      <c r="G195" s="29"/>
      <c r="H195" s="29"/>
      <c r="I195" s="29"/>
      <c r="J195" s="29"/>
      <c r="K195" s="29"/>
      <c r="L195" s="29"/>
      <c r="M195" s="29"/>
    </row>
    <row r="196" spans="1:13" ht="13.5">
      <c r="A196" s="82"/>
      <c r="B196" s="82"/>
      <c r="C196" s="82"/>
      <c r="D196" s="82"/>
      <c r="E196" s="91" t="s">
        <v>181</v>
      </c>
      <c r="F196" s="82"/>
      <c r="G196" s="29"/>
      <c r="H196" s="29"/>
      <c r="I196" s="29"/>
      <c r="J196" s="29"/>
      <c r="K196" s="29"/>
      <c r="L196" s="29"/>
      <c r="M196" s="29"/>
    </row>
    <row r="197" spans="1:13" ht="13.5">
      <c r="A197" s="82"/>
      <c r="B197" s="82"/>
      <c r="C197" s="82"/>
      <c r="D197" s="82"/>
      <c r="E197" s="91" t="s">
        <v>181</v>
      </c>
      <c r="F197" s="82"/>
      <c r="G197" s="29"/>
      <c r="H197" s="29"/>
      <c r="I197" s="29"/>
      <c r="J197" s="29"/>
      <c r="K197" s="29"/>
      <c r="L197" s="29"/>
      <c r="M197" s="29"/>
    </row>
    <row r="198" spans="1:13" ht="56.25" customHeight="1">
      <c r="A198" s="82">
        <v>2360</v>
      </c>
      <c r="B198" s="82" t="s">
        <v>8</v>
      </c>
      <c r="C198" s="82">
        <v>6</v>
      </c>
      <c r="D198" s="82">
        <v>0</v>
      </c>
      <c r="E198" s="91" t="s">
        <v>233</v>
      </c>
      <c r="F198" s="82"/>
      <c r="G198" s="29"/>
      <c r="H198" s="29"/>
      <c r="I198" s="29"/>
      <c r="J198" s="29"/>
      <c r="K198" s="29"/>
      <c r="L198" s="29"/>
      <c r="M198" s="29"/>
    </row>
    <row r="199" spans="1:13" ht="13.5">
      <c r="A199" s="82"/>
      <c r="B199" s="82"/>
      <c r="C199" s="82"/>
      <c r="D199" s="82"/>
      <c r="E199" s="91" t="s">
        <v>156</v>
      </c>
      <c r="F199" s="82"/>
      <c r="G199" s="29"/>
      <c r="H199" s="29"/>
      <c r="I199" s="29"/>
      <c r="J199" s="29"/>
      <c r="K199" s="29"/>
      <c r="L199" s="29"/>
      <c r="M199" s="29"/>
    </row>
    <row r="200" spans="1:13" ht="53.25" customHeight="1">
      <c r="A200" s="82">
        <v>2361</v>
      </c>
      <c r="B200" s="82" t="s">
        <v>8</v>
      </c>
      <c r="C200" s="82">
        <v>6</v>
      </c>
      <c r="D200" s="82">
        <v>1</v>
      </c>
      <c r="E200" s="91" t="s">
        <v>233</v>
      </c>
      <c r="F200" s="82"/>
      <c r="G200" s="29"/>
      <c r="H200" s="29"/>
      <c r="I200" s="29"/>
      <c r="J200" s="29"/>
      <c r="K200" s="29"/>
      <c r="L200" s="29"/>
      <c r="M200" s="29"/>
    </row>
    <row r="201" spans="1:13" ht="51" customHeight="1">
      <c r="A201" s="82"/>
      <c r="B201" s="82"/>
      <c r="C201" s="82"/>
      <c r="D201" s="82"/>
      <c r="E201" s="91" t="s">
        <v>180</v>
      </c>
      <c r="F201" s="82"/>
      <c r="G201" s="29"/>
      <c r="H201" s="29"/>
      <c r="I201" s="29"/>
      <c r="J201" s="29"/>
      <c r="K201" s="29"/>
      <c r="L201" s="29"/>
      <c r="M201" s="29"/>
    </row>
    <row r="202" spans="1:13" ht="13.5">
      <c r="A202" s="82"/>
      <c r="B202" s="82"/>
      <c r="C202" s="82"/>
      <c r="D202" s="82"/>
      <c r="E202" s="91" t="s">
        <v>181</v>
      </c>
      <c r="F202" s="82"/>
      <c r="G202" s="29"/>
      <c r="H202" s="29"/>
      <c r="I202" s="29"/>
      <c r="J202" s="29"/>
      <c r="K202" s="29"/>
      <c r="L202" s="29"/>
      <c r="M202" s="29"/>
    </row>
    <row r="203" spans="1:13" ht="13.5">
      <c r="A203" s="82"/>
      <c r="B203" s="82"/>
      <c r="C203" s="82"/>
      <c r="D203" s="82"/>
      <c r="E203" s="91" t="s">
        <v>181</v>
      </c>
      <c r="F203" s="82"/>
      <c r="G203" s="29"/>
      <c r="H203" s="29"/>
      <c r="I203" s="29"/>
      <c r="J203" s="29"/>
      <c r="K203" s="29"/>
      <c r="L203" s="29"/>
      <c r="M203" s="29"/>
    </row>
    <row r="204" spans="1:13" ht="36" customHeight="1">
      <c r="A204" s="82">
        <v>2370</v>
      </c>
      <c r="B204" s="82" t="s">
        <v>8</v>
      </c>
      <c r="C204" s="82">
        <v>7</v>
      </c>
      <c r="D204" s="82">
        <v>0</v>
      </c>
      <c r="E204" s="91" t="s">
        <v>235</v>
      </c>
      <c r="F204" s="82"/>
      <c r="G204" s="29"/>
      <c r="H204" s="29"/>
      <c r="I204" s="29"/>
      <c r="J204" s="29"/>
      <c r="K204" s="29"/>
      <c r="L204" s="29"/>
      <c r="M204" s="29"/>
    </row>
    <row r="205" spans="1:13" ht="13.5">
      <c r="A205" s="82"/>
      <c r="B205" s="82"/>
      <c r="C205" s="82"/>
      <c r="D205" s="82"/>
      <c r="E205" s="91" t="s">
        <v>156</v>
      </c>
      <c r="F205" s="82"/>
      <c r="G205" s="29"/>
      <c r="H205" s="29"/>
      <c r="I205" s="29"/>
      <c r="J205" s="29"/>
      <c r="K205" s="29"/>
      <c r="L205" s="29"/>
      <c r="M205" s="29"/>
    </row>
    <row r="206" spans="1:13" ht="36.75" customHeight="1">
      <c r="A206" s="82">
        <v>2371</v>
      </c>
      <c r="B206" s="82" t="s">
        <v>8</v>
      </c>
      <c r="C206" s="82">
        <v>7</v>
      </c>
      <c r="D206" s="82">
        <v>1</v>
      </c>
      <c r="E206" s="91" t="s">
        <v>235</v>
      </c>
      <c r="F206" s="82"/>
      <c r="G206" s="29"/>
      <c r="H206" s="29"/>
      <c r="I206" s="29"/>
      <c r="J206" s="29"/>
      <c r="K206" s="29"/>
      <c r="L206" s="29"/>
      <c r="M206" s="29"/>
    </row>
    <row r="207" spans="1:13" ht="52.5" customHeight="1">
      <c r="A207" s="82"/>
      <c r="B207" s="82"/>
      <c r="C207" s="82"/>
      <c r="D207" s="82"/>
      <c r="E207" s="91" t="s">
        <v>180</v>
      </c>
      <c r="F207" s="82"/>
      <c r="G207" s="29"/>
      <c r="H207" s="29"/>
      <c r="I207" s="29"/>
      <c r="J207" s="29"/>
      <c r="K207" s="29"/>
      <c r="L207" s="29"/>
      <c r="M207" s="29"/>
    </row>
    <row r="208" spans="1:13" ht="13.5">
      <c r="A208" s="82"/>
      <c r="B208" s="82"/>
      <c r="C208" s="82"/>
      <c r="D208" s="82"/>
      <c r="E208" s="91" t="s">
        <v>181</v>
      </c>
      <c r="F208" s="82"/>
      <c r="G208" s="29"/>
      <c r="H208" s="29"/>
      <c r="I208" s="29"/>
      <c r="J208" s="29"/>
      <c r="K208" s="29"/>
      <c r="L208" s="29"/>
      <c r="M208" s="29"/>
    </row>
    <row r="209" spans="1:13" ht="13.5">
      <c r="A209" s="82"/>
      <c r="B209" s="82"/>
      <c r="C209" s="82"/>
      <c r="D209" s="82"/>
      <c r="E209" s="91" t="s">
        <v>181</v>
      </c>
      <c r="F209" s="82"/>
      <c r="G209" s="29"/>
      <c r="H209" s="29"/>
      <c r="I209" s="29"/>
      <c r="J209" s="29"/>
      <c r="K209" s="29"/>
      <c r="L209" s="29"/>
      <c r="M209" s="29"/>
    </row>
    <row r="210" spans="1:13" ht="40.5">
      <c r="A210" s="82">
        <v>2400</v>
      </c>
      <c r="B210" s="82" t="s">
        <v>9</v>
      </c>
      <c r="C210" s="82">
        <v>0</v>
      </c>
      <c r="D210" s="82">
        <v>0</v>
      </c>
      <c r="E210" s="91" t="s">
        <v>236</v>
      </c>
      <c r="F210" s="82"/>
      <c r="G210" s="29">
        <f aca="true" t="shared" si="20" ref="G210:M210">G212+G222+G242+G256+G270+G297+G303+G321+G339</f>
        <v>643308.1</v>
      </c>
      <c r="H210" s="29">
        <f t="shared" si="20"/>
        <v>156053.59999999998</v>
      </c>
      <c r="I210" s="29">
        <f t="shared" si="20"/>
        <v>487254.5</v>
      </c>
      <c r="J210" s="29">
        <f t="shared" si="20"/>
        <v>390698.1</v>
      </c>
      <c r="K210" s="29">
        <f t="shared" si="20"/>
        <v>481501.4</v>
      </c>
      <c r="L210" s="29">
        <f t="shared" si="20"/>
        <v>572304.8</v>
      </c>
      <c r="M210" s="29">
        <f t="shared" si="20"/>
        <v>643308.1</v>
      </c>
    </row>
    <row r="211" spans="1:13" ht="13.5">
      <c r="A211" s="82"/>
      <c r="B211" s="82"/>
      <c r="C211" s="82"/>
      <c r="D211" s="82"/>
      <c r="E211" s="91" t="s">
        <v>154</v>
      </c>
      <c r="F211" s="82"/>
      <c r="G211" s="29"/>
      <c r="H211" s="29"/>
      <c r="I211" s="29"/>
      <c r="J211" s="29"/>
      <c r="K211" s="29"/>
      <c r="L211" s="29"/>
      <c r="M211" s="29"/>
    </row>
    <row r="212" spans="1:13" ht="27">
      <c r="A212" s="82">
        <v>2410</v>
      </c>
      <c r="B212" s="82" t="s">
        <v>9</v>
      </c>
      <c r="C212" s="82">
        <v>1</v>
      </c>
      <c r="D212" s="82">
        <v>0</v>
      </c>
      <c r="E212" s="91" t="s">
        <v>237</v>
      </c>
      <c r="F212" s="82"/>
      <c r="G212" s="29"/>
      <c r="H212" s="29"/>
      <c r="I212" s="29"/>
      <c r="J212" s="29"/>
      <c r="K212" s="29"/>
      <c r="L212" s="29"/>
      <c r="M212" s="29"/>
    </row>
    <row r="213" spans="1:13" ht="13.5">
      <c r="A213" s="82"/>
      <c r="B213" s="82"/>
      <c r="C213" s="82"/>
      <c r="D213" s="82"/>
      <c r="E213" s="91" t="s">
        <v>156</v>
      </c>
      <c r="F213" s="82"/>
      <c r="G213" s="29"/>
      <c r="H213" s="29"/>
      <c r="I213" s="29"/>
      <c r="J213" s="29"/>
      <c r="K213" s="29"/>
      <c r="L213" s="29"/>
      <c r="M213" s="29"/>
    </row>
    <row r="214" spans="1:13" ht="34.5" customHeight="1">
      <c r="A214" s="82">
        <v>2411</v>
      </c>
      <c r="B214" s="82" t="s">
        <v>9</v>
      </c>
      <c r="C214" s="82">
        <v>1</v>
      </c>
      <c r="D214" s="82">
        <v>1</v>
      </c>
      <c r="E214" s="91" t="s">
        <v>238</v>
      </c>
      <c r="F214" s="82"/>
      <c r="G214" s="29"/>
      <c r="H214" s="29"/>
      <c r="I214" s="29"/>
      <c r="J214" s="29"/>
      <c r="K214" s="29"/>
      <c r="L214" s="29"/>
      <c r="M214" s="29"/>
    </row>
    <row r="215" spans="1:13" ht="52.5" customHeight="1">
      <c r="A215" s="82"/>
      <c r="B215" s="82"/>
      <c r="C215" s="82"/>
      <c r="D215" s="82"/>
      <c r="E215" s="91" t="s">
        <v>180</v>
      </c>
      <c r="F215" s="82"/>
      <c r="G215" s="29"/>
      <c r="H215" s="29"/>
      <c r="I215" s="29"/>
      <c r="J215" s="29"/>
      <c r="K215" s="29"/>
      <c r="L215" s="29"/>
      <c r="M215" s="29"/>
    </row>
    <row r="216" spans="1:13" ht="13.5">
      <c r="A216" s="82"/>
      <c r="B216" s="82"/>
      <c r="C216" s="82"/>
      <c r="D216" s="82"/>
      <c r="E216" s="91" t="s">
        <v>181</v>
      </c>
      <c r="F216" s="82"/>
      <c r="G216" s="29"/>
      <c r="H216" s="29"/>
      <c r="I216" s="29"/>
      <c r="J216" s="29"/>
      <c r="K216" s="29"/>
      <c r="L216" s="29"/>
      <c r="M216" s="29"/>
    </row>
    <row r="217" spans="1:13" ht="13.5">
      <c r="A217" s="82"/>
      <c r="B217" s="82"/>
      <c r="C217" s="82"/>
      <c r="D217" s="82"/>
      <c r="E217" s="91" t="s">
        <v>181</v>
      </c>
      <c r="F217" s="82"/>
      <c r="G217" s="29"/>
      <c r="H217" s="29"/>
      <c r="I217" s="29"/>
      <c r="J217" s="29"/>
      <c r="K217" s="29"/>
      <c r="L217" s="29"/>
      <c r="M217" s="29"/>
    </row>
    <row r="218" spans="1:13" ht="38.25" customHeight="1">
      <c r="A218" s="82">
        <v>2412</v>
      </c>
      <c r="B218" s="82" t="s">
        <v>9</v>
      </c>
      <c r="C218" s="82">
        <v>1</v>
      </c>
      <c r="D218" s="82">
        <v>2</v>
      </c>
      <c r="E218" s="91" t="s">
        <v>239</v>
      </c>
      <c r="F218" s="82"/>
      <c r="G218" s="29"/>
      <c r="H218" s="29"/>
      <c r="I218" s="29"/>
      <c r="J218" s="29"/>
      <c r="K218" s="29"/>
      <c r="L218" s="29"/>
      <c r="M218" s="29"/>
    </row>
    <row r="219" spans="1:13" ht="54" customHeight="1">
      <c r="A219" s="82"/>
      <c r="B219" s="82"/>
      <c r="C219" s="82"/>
      <c r="D219" s="82"/>
      <c r="E219" s="91" t="s">
        <v>180</v>
      </c>
      <c r="F219" s="82"/>
      <c r="G219" s="29"/>
      <c r="H219" s="29"/>
      <c r="I219" s="29"/>
      <c r="J219" s="29"/>
      <c r="K219" s="29"/>
      <c r="L219" s="29"/>
      <c r="M219" s="29"/>
    </row>
    <row r="220" spans="1:13" ht="13.5">
      <c r="A220" s="82"/>
      <c r="B220" s="82"/>
      <c r="C220" s="82"/>
      <c r="D220" s="82"/>
      <c r="E220" s="91" t="s">
        <v>181</v>
      </c>
      <c r="F220" s="82"/>
      <c r="G220" s="29"/>
      <c r="H220" s="29"/>
      <c r="I220" s="29"/>
      <c r="J220" s="29"/>
      <c r="K220" s="29"/>
      <c r="L220" s="29"/>
      <c r="M220" s="29"/>
    </row>
    <row r="221" spans="1:13" ht="13.5">
      <c r="A221" s="82"/>
      <c r="B221" s="82"/>
      <c r="C221" s="82"/>
      <c r="D221" s="82"/>
      <c r="E221" s="91" t="s">
        <v>181</v>
      </c>
      <c r="F221" s="82"/>
      <c r="G221" s="29"/>
      <c r="H221" s="29"/>
      <c r="I221" s="29"/>
      <c r="J221" s="29"/>
      <c r="K221" s="29"/>
      <c r="L221" s="29"/>
      <c r="M221" s="29"/>
    </row>
    <row r="222" spans="1:13" ht="38.25" customHeight="1">
      <c r="A222" s="82">
        <v>2420</v>
      </c>
      <c r="B222" s="82" t="s">
        <v>9</v>
      </c>
      <c r="C222" s="82">
        <v>2</v>
      </c>
      <c r="D222" s="82">
        <v>0</v>
      </c>
      <c r="E222" s="91" t="s">
        <v>240</v>
      </c>
      <c r="F222" s="82"/>
      <c r="G222" s="29"/>
      <c r="H222" s="29"/>
      <c r="I222" s="29"/>
      <c r="J222" s="29"/>
      <c r="K222" s="29"/>
      <c r="L222" s="29"/>
      <c r="M222" s="29"/>
    </row>
    <row r="223" spans="1:13" ht="13.5">
      <c r="A223" s="82"/>
      <c r="B223" s="82"/>
      <c r="C223" s="82"/>
      <c r="D223" s="82"/>
      <c r="E223" s="91" t="s">
        <v>156</v>
      </c>
      <c r="F223" s="82"/>
      <c r="G223" s="29"/>
      <c r="H223" s="29"/>
      <c r="I223" s="29"/>
      <c r="J223" s="29"/>
      <c r="K223" s="29"/>
      <c r="L223" s="29"/>
      <c r="M223" s="29"/>
    </row>
    <row r="224" spans="1:13" ht="19.5" customHeight="1">
      <c r="A224" s="82">
        <v>2421</v>
      </c>
      <c r="B224" s="82" t="s">
        <v>9</v>
      </c>
      <c r="C224" s="82">
        <v>2</v>
      </c>
      <c r="D224" s="82">
        <v>1</v>
      </c>
      <c r="E224" s="91" t="s">
        <v>241</v>
      </c>
      <c r="F224" s="82"/>
      <c r="G224" s="29"/>
      <c r="H224" s="29"/>
      <c r="I224" s="29"/>
      <c r="J224" s="29"/>
      <c r="K224" s="29"/>
      <c r="L224" s="29"/>
      <c r="M224" s="29"/>
    </row>
    <row r="225" spans="1:13" ht="51" customHeight="1">
      <c r="A225" s="82"/>
      <c r="B225" s="82"/>
      <c r="C225" s="82"/>
      <c r="D225" s="82"/>
      <c r="E225" s="91" t="s">
        <v>180</v>
      </c>
      <c r="F225" s="82"/>
      <c r="G225" s="29"/>
      <c r="H225" s="29"/>
      <c r="I225" s="29"/>
      <c r="J225" s="29"/>
      <c r="K225" s="29"/>
      <c r="L225" s="29"/>
      <c r="M225" s="29"/>
    </row>
    <row r="226" spans="1:13" ht="13.5">
      <c r="A226" s="82"/>
      <c r="B226" s="82"/>
      <c r="C226" s="82"/>
      <c r="D226" s="82"/>
      <c r="E226" s="91"/>
      <c r="F226" s="82"/>
      <c r="G226" s="29"/>
      <c r="H226" s="29"/>
      <c r="I226" s="29"/>
      <c r="J226" s="29"/>
      <c r="K226" s="29"/>
      <c r="L226" s="29"/>
      <c r="M226" s="29"/>
    </row>
    <row r="227" spans="1:13" ht="13.5">
      <c r="A227" s="82"/>
      <c r="B227" s="82"/>
      <c r="C227" s="82"/>
      <c r="D227" s="82"/>
      <c r="E227" s="91"/>
      <c r="F227" s="82"/>
      <c r="G227" s="29"/>
      <c r="H227" s="29"/>
      <c r="I227" s="29"/>
      <c r="J227" s="29"/>
      <c r="K227" s="29"/>
      <c r="L227" s="29"/>
      <c r="M227" s="29"/>
    </row>
    <row r="228" spans="1:13" ht="13.5">
      <c r="A228" s="82"/>
      <c r="B228" s="82"/>
      <c r="C228" s="82"/>
      <c r="D228" s="82"/>
      <c r="E228" s="91" t="s">
        <v>181</v>
      </c>
      <c r="F228" s="82"/>
      <c r="G228" s="29"/>
      <c r="H228" s="29"/>
      <c r="I228" s="29"/>
      <c r="J228" s="29"/>
      <c r="K228" s="29"/>
      <c r="L228" s="29"/>
      <c r="M228" s="29"/>
    </row>
    <row r="229" spans="1:13" ht="13.5">
      <c r="A229" s="82"/>
      <c r="B229" s="82"/>
      <c r="C229" s="82"/>
      <c r="D229" s="82"/>
      <c r="E229" s="91" t="s">
        <v>181</v>
      </c>
      <c r="F229" s="82"/>
      <c r="G229" s="29"/>
      <c r="H229" s="29"/>
      <c r="I229" s="29"/>
      <c r="J229" s="29"/>
      <c r="K229" s="29"/>
      <c r="L229" s="29"/>
      <c r="M229" s="29"/>
    </row>
    <row r="230" spans="1:13" ht="13.5">
      <c r="A230" s="82">
        <v>2422</v>
      </c>
      <c r="B230" s="82" t="s">
        <v>9</v>
      </c>
      <c r="C230" s="82">
        <v>2</v>
      </c>
      <c r="D230" s="82">
        <v>2</v>
      </c>
      <c r="E230" s="91" t="s">
        <v>242</v>
      </c>
      <c r="F230" s="82"/>
      <c r="G230" s="29"/>
      <c r="H230" s="29"/>
      <c r="I230" s="29"/>
      <c r="J230" s="29"/>
      <c r="K230" s="29"/>
      <c r="L230" s="29"/>
      <c r="M230" s="29"/>
    </row>
    <row r="231" spans="1:13" ht="52.5" customHeight="1">
      <c r="A231" s="82"/>
      <c r="B231" s="82"/>
      <c r="C231" s="82"/>
      <c r="D231" s="82"/>
      <c r="E231" s="91" t="s">
        <v>180</v>
      </c>
      <c r="F231" s="82"/>
      <c r="G231" s="29"/>
      <c r="H231" s="29"/>
      <c r="I231" s="29"/>
      <c r="J231" s="29"/>
      <c r="K231" s="29"/>
      <c r="L231" s="29"/>
      <c r="M231" s="29"/>
    </row>
    <row r="232" spans="1:13" ht="13.5">
      <c r="A232" s="82"/>
      <c r="B232" s="82"/>
      <c r="C232" s="82"/>
      <c r="D232" s="82"/>
      <c r="E232" s="91" t="s">
        <v>181</v>
      </c>
      <c r="F232" s="82"/>
      <c r="G232" s="29"/>
      <c r="H232" s="29"/>
      <c r="I232" s="29"/>
      <c r="J232" s="29"/>
      <c r="K232" s="29"/>
      <c r="L232" s="29"/>
      <c r="M232" s="29"/>
    </row>
    <row r="233" spans="1:13" ht="13.5">
      <c r="A233" s="82"/>
      <c r="B233" s="82"/>
      <c r="C233" s="82"/>
      <c r="D233" s="82"/>
      <c r="E233" s="91" t="s">
        <v>181</v>
      </c>
      <c r="F233" s="82"/>
      <c r="G233" s="29"/>
      <c r="H233" s="29"/>
      <c r="I233" s="29"/>
      <c r="J233" s="29"/>
      <c r="K233" s="29"/>
      <c r="L233" s="29"/>
      <c r="M233" s="29"/>
    </row>
    <row r="234" spans="1:13" ht="18.75" customHeight="1">
      <c r="A234" s="82">
        <v>2423</v>
      </c>
      <c r="B234" s="82" t="s">
        <v>9</v>
      </c>
      <c r="C234" s="82">
        <v>2</v>
      </c>
      <c r="D234" s="82">
        <v>3</v>
      </c>
      <c r="E234" s="91" t="s">
        <v>243</v>
      </c>
      <c r="F234" s="82"/>
      <c r="G234" s="29"/>
      <c r="H234" s="29"/>
      <c r="I234" s="29"/>
      <c r="J234" s="29"/>
      <c r="K234" s="29"/>
      <c r="L234" s="29"/>
      <c r="M234" s="29"/>
    </row>
    <row r="235" spans="1:13" ht="49.5" customHeight="1">
      <c r="A235" s="82"/>
      <c r="B235" s="82"/>
      <c r="C235" s="82"/>
      <c r="D235" s="82"/>
      <c r="E235" s="91" t="s">
        <v>180</v>
      </c>
      <c r="F235" s="82"/>
      <c r="G235" s="29"/>
      <c r="H235" s="29"/>
      <c r="I235" s="29"/>
      <c r="J235" s="29"/>
      <c r="K235" s="29"/>
      <c r="L235" s="29"/>
      <c r="M235" s="29"/>
    </row>
    <row r="236" spans="1:13" ht="13.5">
      <c r="A236" s="82"/>
      <c r="B236" s="82"/>
      <c r="C236" s="82"/>
      <c r="D236" s="82"/>
      <c r="E236" s="91" t="s">
        <v>181</v>
      </c>
      <c r="F236" s="82"/>
      <c r="G236" s="29"/>
      <c r="H236" s="29"/>
      <c r="I236" s="29"/>
      <c r="J236" s="29"/>
      <c r="K236" s="29"/>
      <c r="L236" s="29"/>
      <c r="M236" s="29"/>
    </row>
    <row r="237" spans="1:13" ht="13.5">
      <c r="A237" s="82"/>
      <c r="B237" s="82"/>
      <c r="C237" s="82"/>
      <c r="D237" s="82"/>
      <c r="E237" s="91" t="s">
        <v>181</v>
      </c>
      <c r="F237" s="82"/>
      <c r="G237" s="29"/>
      <c r="H237" s="29"/>
      <c r="I237" s="29"/>
      <c r="J237" s="29"/>
      <c r="K237" s="29"/>
      <c r="L237" s="29"/>
      <c r="M237" s="29"/>
    </row>
    <row r="238" spans="1:13" ht="13.5">
      <c r="A238" s="82">
        <v>2424</v>
      </c>
      <c r="B238" s="82" t="s">
        <v>9</v>
      </c>
      <c r="C238" s="82">
        <v>2</v>
      </c>
      <c r="D238" s="82">
        <v>4</v>
      </c>
      <c r="E238" s="91" t="s">
        <v>244</v>
      </c>
      <c r="F238" s="82"/>
      <c r="G238" s="29"/>
      <c r="H238" s="29"/>
      <c r="I238" s="29"/>
      <c r="J238" s="29"/>
      <c r="K238" s="29"/>
      <c r="L238" s="29"/>
      <c r="M238" s="29"/>
    </row>
    <row r="239" spans="1:13" ht="57" customHeight="1">
      <c r="A239" s="82"/>
      <c r="B239" s="82"/>
      <c r="C239" s="82"/>
      <c r="D239" s="82"/>
      <c r="E239" s="91" t="s">
        <v>180</v>
      </c>
      <c r="F239" s="82"/>
      <c r="G239" s="29"/>
      <c r="H239" s="29"/>
      <c r="I239" s="29"/>
      <c r="J239" s="29"/>
      <c r="K239" s="29"/>
      <c r="L239" s="29"/>
      <c r="M239" s="29"/>
    </row>
    <row r="240" spans="1:13" ht="13.5">
      <c r="A240" s="82"/>
      <c r="B240" s="82"/>
      <c r="C240" s="82"/>
      <c r="D240" s="82"/>
      <c r="E240" s="91" t="s">
        <v>181</v>
      </c>
      <c r="F240" s="82"/>
      <c r="G240" s="29"/>
      <c r="H240" s="29"/>
      <c r="I240" s="29"/>
      <c r="J240" s="29"/>
      <c r="K240" s="29"/>
      <c r="L240" s="29"/>
      <c r="M240" s="29"/>
    </row>
    <row r="241" spans="1:13" ht="13.5">
      <c r="A241" s="82"/>
      <c r="B241" s="82"/>
      <c r="C241" s="82"/>
      <c r="D241" s="82"/>
      <c r="E241" s="91" t="s">
        <v>181</v>
      </c>
      <c r="F241" s="82"/>
      <c r="G241" s="29"/>
      <c r="H241" s="29"/>
      <c r="I241" s="29"/>
      <c r="J241" s="29"/>
      <c r="K241" s="29"/>
      <c r="L241" s="29"/>
      <c r="M241" s="29"/>
    </row>
    <row r="242" spans="1:13" ht="13.5">
      <c r="A242" s="82">
        <v>2430</v>
      </c>
      <c r="B242" s="82" t="s">
        <v>9</v>
      </c>
      <c r="C242" s="82">
        <v>3</v>
      </c>
      <c r="D242" s="82">
        <v>0</v>
      </c>
      <c r="E242" s="91" t="s">
        <v>245</v>
      </c>
      <c r="F242" s="82"/>
      <c r="G242" s="29"/>
      <c r="H242" s="29"/>
      <c r="I242" s="29"/>
      <c r="J242" s="29"/>
      <c r="K242" s="29"/>
      <c r="L242" s="29"/>
      <c r="M242" s="29"/>
    </row>
    <row r="243" spans="1:13" ht="13.5">
      <c r="A243" s="82"/>
      <c r="B243" s="82"/>
      <c r="C243" s="82"/>
      <c r="D243" s="82"/>
      <c r="E243" s="91" t="s">
        <v>156</v>
      </c>
      <c r="F243" s="82"/>
      <c r="G243" s="29"/>
      <c r="H243" s="29"/>
      <c r="I243" s="29"/>
      <c r="J243" s="29"/>
      <c r="K243" s="29"/>
      <c r="L243" s="29"/>
      <c r="M243" s="29"/>
    </row>
    <row r="244" spans="1:13" ht="13.5">
      <c r="A244" s="82">
        <v>2431</v>
      </c>
      <c r="B244" s="82" t="s">
        <v>9</v>
      </c>
      <c r="C244" s="82">
        <v>3</v>
      </c>
      <c r="D244" s="82">
        <v>1</v>
      </c>
      <c r="E244" s="91" t="s">
        <v>246</v>
      </c>
      <c r="F244" s="82"/>
      <c r="G244" s="29"/>
      <c r="H244" s="29"/>
      <c r="I244" s="29"/>
      <c r="J244" s="29"/>
      <c r="K244" s="29"/>
      <c r="L244" s="29"/>
      <c r="M244" s="29"/>
    </row>
    <row r="245" spans="1:13" ht="48" customHeight="1">
      <c r="A245" s="82"/>
      <c r="B245" s="82"/>
      <c r="C245" s="82"/>
      <c r="D245" s="82"/>
      <c r="E245" s="91" t="s">
        <v>180</v>
      </c>
      <c r="F245" s="82"/>
      <c r="G245" s="29"/>
      <c r="H245" s="29"/>
      <c r="I245" s="29"/>
      <c r="J245" s="29"/>
      <c r="K245" s="29"/>
      <c r="L245" s="29"/>
      <c r="M245" s="29"/>
    </row>
    <row r="246" spans="1:13" ht="13.5">
      <c r="A246" s="82"/>
      <c r="B246" s="82"/>
      <c r="C246" s="82"/>
      <c r="D246" s="82"/>
      <c r="E246" s="91" t="s">
        <v>181</v>
      </c>
      <c r="F246" s="82"/>
      <c r="G246" s="29"/>
      <c r="H246" s="29"/>
      <c r="I246" s="29"/>
      <c r="J246" s="29"/>
      <c r="K246" s="29"/>
      <c r="L246" s="29"/>
      <c r="M246" s="29"/>
    </row>
    <row r="247" spans="1:13" ht="13.5">
      <c r="A247" s="82"/>
      <c r="B247" s="82"/>
      <c r="C247" s="82"/>
      <c r="D247" s="82"/>
      <c r="E247" s="91" t="s">
        <v>181</v>
      </c>
      <c r="F247" s="82"/>
      <c r="G247" s="29"/>
      <c r="H247" s="29"/>
      <c r="I247" s="29"/>
      <c r="J247" s="29"/>
      <c r="K247" s="29"/>
      <c r="L247" s="29"/>
      <c r="M247" s="29"/>
    </row>
    <row r="248" spans="1:13" ht="13.5">
      <c r="A248" s="82">
        <v>2432</v>
      </c>
      <c r="B248" s="82" t="s">
        <v>9</v>
      </c>
      <c r="C248" s="82">
        <v>3</v>
      </c>
      <c r="D248" s="82">
        <v>2</v>
      </c>
      <c r="E248" s="91" t="s">
        <v>247</v>
      </c>
      <c r="F248" s="82"/>
      <c r="G248" s="29"/>
      <c r="H248" s="29"/>
      <c r="I248" s="29"/>
      <c r="J248" s="29"/>
      <c r="K248" s="29"/>
      <c r="L248" s="29"/>
      <c r="M248" s="29"/>
    </row>
    <row r="249" spans="1:13" ht="54.75" customHeight="1">
      <c r="A249" s="82"/>
      <c r="B249" s="82"/>
      <c r="C249" s="82"/>
      <c r="D249" s="82"/>
      <c r="E249" s="91" t="s">
        <v>180</v>
      </c>
      <c r="F249" s="82"/>
      <c r="G249" s="29"/>
      <c r="H249" s="29"/>
      <c r="I249" s="29"/>
      <c r="J249" s="29"/>
      <c r="K249" s="29"/>
      <c r="L249" s="29"/>
      <c r="M249" s="29"/>
    </row>
    <row r="250" spans="1:13" ht="13.5">
      <c r="A250" s="82"/>
      <c r="B250" s="82"/>
      <c r="C250" s="82"/>
      <c r="D250" s="82"/>
      <c r="E250" s="91" t="s">
        <v>181</v>
      </c>
      <c r="F250" s="82"/>
      <c r="G250" s="29"/>
      <c r="H250" s="29"/>
      <c r="I250" s="29"/>
      <c r="J250" s="29"/>
      <c r="K250" s="29"/>
      <c r="L250" s="29"/>
      <c r="M250" s="29"/>
    </row>
    <row r="251" spans="1:13" ht="13.5">
      <c r="A251" s="82"/>
      <c r="B251" s="82"/>
      <c r="C251" s="82"/>
      <c r="D251" s="82"/>
      <c r="E251" s="91" t="s">
        <v>181</v>
      </c>
      <c r="F251" s="82"/>
      <c r="G251" s="29"/>
      <c r="H251" s="29"/>
      <c r="I251" s="29"/>
      <c r="J251" s="29"/>
      <c r="K251" s="29"/>
      <c r="L251" s="29"/>
      <c r="M251" s="29"/>
    </row>
    <row r="252" spans="1:13" ht="13.5">
      <c r="A252" s="82">
        <v>2433</v>
      </c>
      <c r="B252" s="82" t="s">
        <v>9</v>
      </c>
      <c r="C252" s="82">
        <v>3</v>
      </c>
      <c r="D252" s="82">
        <v>3</v>
      </c>
      <c r="E252" s="91" t="s">
        <v>248</v>
      </c>
      <c r="F252" s="82"/>
      <c r="G252" s="29"/>
      <c r="H252" s="29"/>
      <c r="I252" s="29"/>
      <c r="J252" s="29"/>
      <c r="K252" s="29"/>
      <c r="L252" s="29"/>
      <c r="M252" s="29"/>
    </row>
    <row r="253" spans="1:13" ht="54" customHeight="1">
      <c r="A253" s="82"/>
      <c r="B253" s="82"/>
      <c r="C253" s="82"/>
      <c r="D253" s="82"/>
      <c r="E253" s="91" t="s">
        <v>180</v>
      </c>
      <c r="F253" s="82"/>
      <c r="G253" s="29"/>
      <c r="H253" s="29"/>
      <c r="I253" s="29"/>
      <c r="J253" s="29"/>
      <c r="K253" s="29"/>
      <c r="L253" s="29"/>
      <c r="M253" s="29"/>
    </row>
    <row r="254" spans="1:13" ht="13.5">
      <c r="A254" s="82"/>
      <c r="B254" s="82"/>
      <c r="C254" s="82"/>
      <c r="D254" s="82"/>
      <c r="E254" s="91" t="s">
        <v>181</v>
      </c>
      <c r="F254" s="82"/>
      <c r="G254" s="29"/>
      <c r="H254" s="29"/>
      <c r="I254" s="29"/>
      <c r="J254" s="29"/>
      <c r="K254" s="29"/>
      <c r="L254" s="29"/>
      <c r="M254" s="29"/>
    </row>
    <row r="255" spans="1:13" ht="13.5">
      <c r="A255" s="82"/>
      <c r="B255" s="82"/>
      <c r="C255" s="82"/>
      <c r="D255" s="82"/>
      <c r="E255" s="91" t="s">
        <v>181</v>
      </c>
      <c r="F255" s="82"/>
      <c r="G255" s="29"/>
      <c r="H255" s="29"/>
      <c r="I255" s="29"/>
      <c r="J255" s="29"/>
      <c r="K255" s="29"/>
      <c r="L255" s="29"/>
      <c r="M255" s="29"/>
    </row>
    <row r="256" spans="1:13" ht="36" customHeight="1">
      <c r="A256" s="82">
        <v>2440</v>
      </c>
      <c r="B256" s="82" t="s">
        <v>9</v>
      </c>
      <c r="C256" s="82">
        <v>4</v>
      </c>
      <c r="D256" s="82">
        <v>0</v>
      </c>
      <c r="E256" s="91" t="s">
        <v>252</v>
      </c>
      <c r="F256" s="82"/>
      <c r="G256" s="29"/>
      <c r="H256" s="29"/>
      <c r="I256" s="29"/>
      <c r="J256" s="29"/>
      <c r="K256" s="29"/>
      <c r="L256" s="29"/>
      <c r="M256" s="29"/>
    </row>
    <row r="257" spans="1:13" ht="13.5">
      <c r="A257" s="82"/>
      <c r="B257" s="82"/>
      <c r="C257" s="82"/>
      <c r="D257" s="82"/>
      <c r="E257" s="91" t="s">
        <v>156</v>
      </c>
      <c r="F257" s="82"/>
      <c r="G257" s="29"/>
      <c r="H257" s="29"/>
      <c r="I257" s="29"/>
      <c r="J257" s="29"/>
      <c r="K257" s="29"/>
      <c r="L257" s="29"/>
      <c r="M257" s="29"/>
    </row>
    <row r="258" spans="1:13" ht="36.75" customHeight="1">
      <c r="A258" s="82">
        <v>2441</v>
      </c>
      <c r="B258" s="82" t="s">
        <v>9</v>
      </c>
      <c r="C258" s="82">
        <v>4</v>
      </c>
      <c r="D258" s="82">
        <v>1</v>
      </c>
      <c r="E258" s="91" t="s">
        <v>253</v>
      </c>
      <c r="F258" s="82"/>
      <c r="G258" s="29"/>
      <c r="H258" s="29"/>
      <c r="I258" s="29"/>
      <c r="J258" s="29"/>
      <c r="K258" s="29"/>
      <c r="L258" s="29"/>
      <c r="M258" s="29"/>
    </row>
    <row r="259" spans="1:13" ht="51.75" customHeight="1">
      <c r="A259" s="82"/>
      <c r="B259" s="82"/>
      <c r="C259" s="82"/>
      <c r="D259" s="82"/>
      <c r="E259" s="91" t="s">
        <v>180</v>
      </c>
      <c r="F259" s="82"/>
      <c r="G259" s="29"/>
      <c r="H259" s="29"/>
      <c r="I259" s="29"/>
      <c r="J259" s="29"/>
      <c r="K259" s="29"/>
      <c r="L259" s="29"/>
      <c r="M259" s="29"/>
    </row>
    <row r="260" spans="1:13" ht="13.5">
      <c r="A260" s="82"/>
      <c r="B260" s="82"/>
      <c r="C260" s="82"/>
      <c r="D260" s="82"/>
      <c r="E260" s="91" t="s">
        <v>181</v>
      </c>
      <c r="F260" s="82"/>
      <c r="G260" s="29"/>
      <c r="H260" s="29"/>
      <c r="I260" s="29"/>
      <c r="J260" s="29"/>
      <c r="K260" s="29"/>
      <c r="L260" s="29"/>
      <c r="M260" s="29"/>
    </row>
    <row r="261" spans="1:13" ht="13.5">
      <c r="A261" s="82"/>
      <c r="B261" s="82"/>
      <c r="C261" s="82"/>
      <c r="D261" s="82"/>
      <c r="E261" s="91" t="s">
        <v>181</v>
      </c>
      <c r="F261" s="82"/>
      <c r="G261" s="29"/>
      <c r="H261" s="29"/>
      <c r="I261" s="29"/>
      <c r="J261" s="29"/>
      <c r="K261" s="29"/>
      <c r="L261" s="29"/>
      <c r="M261" s="29"/>
    </row>
    <row r="262" spans="1:13" ht="13.5">
      <c r="A262" s="82">
        <v>2442</v>
      </c>
      <c r="B262" s="82" t="s">
        <v>9</v>
      </c>
      <c r="C262" s="82">
        <v>4</v>
      </c>
      <c r="D262" s="82">
        <v>2</v>
      </c>
      <c r="E262" s="91" t="s">
        <v>254</v>
      </c>
      <c r="F262" s="82"/>
      <c r="G262" s="29"/>
      <c r="H262" s="29"/>
      <c r="I262" s="29"/>
      <c r="J262" s="29"/>
      <c r="K262" s="29"/>
      <c r="L262" s="29"/>
      <c r="M262" s="29"/>
    </row>
    <row r="263" spans="1:13" ht="54" customHeight="1">
      <c r="A263" s="82"/>
      <c r="B263" s="82"/>
      <c r="C263" s="82"/>
      <c r="D263" s="82"/>
      <c r="E263" s="91" t="s">
        <v>180</v>
      </c>
      <c r="F263" s="82"/>
      <c r="G263" s="29"/>
      <c r="H263" s="29"/>
      <c r="I263" s="29"/>
      <c r="J263" s="29"/>
      <c r="K263" s="29"/>
      <c r="L263" s="29"/>
      <c r="M263" s="29"/>
    </row>
    <row r="264" spans="1:13" ht="13.5">
      <c r="A264" s="82"/>
      <c r="B264" s="82"/>
      <c r="C264" s="82"/>
      <c r="D264" s="82"/>
      <c r="E264" s="91" t="s">
        <v>181</v>
      </c>
      <c r="F264" s="82"/>
      <c r="G264" s="29"/>
      <c r="H264" s="29"/>
      <c r="I264" s="29"/>
      <c r="J264" s="29"/>
      <c r="K264" s="29"/>
      <c r="L264" s="29"/>
      <c r="M264" s="29"/>
    </row>
    <row r="265" spans="1:13" ht="13.5">
      <c r="A265" s="82"/>
      <c r="B265" s="82"/>
      <c r="C265" s="82"/>
      <c r="D265" s="82"/>
      <c r="E265" s="91" t="s">
        <v>181</v>
      </c>
      <c r="F265" s="82"/>
      <c r="G265" s="29"/>
      <c r="H265" s="29"/>
      <c r="I265" s="29"/>
      <c r="J265" s="29"/>
      <c r="K265" s="29"/>
      <c r="L265" s="29"/>
      <c r="M265" s="29"/>
    </row>
    <row r="266" spans="1:13" ht="13.5">
      <c r="A266" s="82">
        <v>2443</v>
      </c>
      <c r="B266" s="82" t="s">
        <v>9</v>
      </c>
      <c r="C266" s="82">
        <v>4</v>
      </c>
      <c r="D266" s="82">
        <v>3</v>
      </c>
      <c r="E266" s="91" t="s">
        <v>255</v>
      </c>
      <c r="F266" s="82"/>
      <c r="G266" s="29"/>
      <c r="H266" s="29"/>
      <c r="I266" s="29"/>
      <c r="J266" s="29"/>
      <c r="K266" s="29"/>
      <c r="L266" s="29"/>
      <c r="M266" s="29"/>
    </row>
    <row r="267" spans="1:13" ht="54" customHeight="1">
      <c r="A267" s="82"/>
      <c r="B267" s="82"/>
      <c r="C267" s="82"/>
      <c r="D267" s="82"/>
      <c r="E267" s="91" t="s">
        <v>180</v>
      </c>
      <c r="F267" s="82"/>
      <c r="G267" s="29"/>
      <c r="H267" s="29"/>
      <c r="I267" s="29"/>
      <c r="J267" s="29"/>
      <c r="K267" s="29"/>
      <c r="L267" s="29"/>
      <c r="M267" s="29"/>
    </row>
    <row r="268" spans="1:13" ht="13.5">
      <c r="A268" s="82"/>
      <c r="B268" s="82"/>
      <c r="C268" s="82"/>
      <c r="D268" s="82"/>
      <c r="E268" s="91" t="s">
        <v>181</v>
      </c>
      <c r="F268" s="82"/>
      <c r="G268" s="29"/>
      <c r="H268" s="29"/>
      <c r="I268" s="29"/>
      <c r="J268" s="29"/>
      <c r="K268" s="29"/>
      <c r="L268" s="29"/>
      <c r="M268" s="29"/>
    </row>
    <row r="269" spans="1:13" ht="13.5">
      <c r="A269" s="82"/>
      <c r="B269" s="82"/>
      <c r="C269" s="82"/>
      <c r="D269" s="82"/>
      <c r="E269" s="91" t="s">
        <v>181</v>
      </c>
      <c r="F269" s="82"/>
      <c r="G269" s="29"/>
      <c r="H269" s="29"/>
      <c r="I269" s="29"/>
      <c r="J269" s="29"/>
      <c r="K269" s="29"/>
      <c r="L269" s="29"/>
      <c r="M269" s="29"/>
    </row>
    <row r="270" spans="1:13" ht="13.5">
      <c r="A270" s="82">
        <v>2450</v>
      </c>
      <c r="B270" s="82" t="s">
        <v>9</v>
      </c>
      <c r="C270" s="82">
        <v>5</v>
      </c>
      <c r="D270" s="82">
        <v>0</v>
      </c>
      <c r="E270" s="91" t="s">
        <v>256</v>
      </c>
      <c r="F270" s="82"/>
      <c r="G270" s="29">
        <f aca="true" t="shared" si="21" ref="G270:M270">G272+G281+G285+G293</f>
        <v>724734.1</v>
      </c>
      <c r="H270" s="29">
        <f t="shared" si="21"/>
        <v>156053.59999999998</v>
      </c>
      <c r="I270" s="29">
        <f t="shared" si="21"/>
        <v>568680.5</v>
      </c>
      <c r="J270" s="29">
        <f t="shared" si="21"/>
        <v>411054.6</v>
      </c>
      <c r="K270" s="29">
        <f t="shared" si="21"/>
        <v>522214.4</v>
      </c>
      <c r="L270" s="29">
        <f t="shared" si="21"/>
        <v>633374.3</v>
      </c>
      <c r="M270" s="29">
        <f t="shared" si="21"/>
        <v>724734.1</v>
      </c>
    </row>
    <row r="271" spans="1:13" ht="13.5">
      <c r="A271" s="82"/>
      <c r="B271" s="82"/>
      <c r="C271" s="82"/>
      <c r="D271" s="82"/>
      <c r="E271" s="91" t="s">
        <v>156</v>
      </c>
      <c r="F271" s="82"/>
      <c r="G271" s="29"/>
      <c r="H271" s="29"/>
      <c r="I271" s="29"/>
      <c r="J271" s="29"/>
      <c r="K271" s="29"/>
      <c r="L271" s="29"/>
      <c r="M271" s="29"/>
    </row>
    <row r="272" spans="1:13" ht="13.5">
      <c r="A272" s="82">
        <v>2451</v>
      </c>
      <c r="B272" s="82" t="s">
        <v>9</v>
      </c>
      <c r="C272" s="82">
        <v>5</v>
      </c>
      <c r="D272" s="82">
        <v>1</v>
      </c>
      <c r="E272" s="91" t="s">
        <v>257</v>
      </c>
      <c r="F272" s="82"/>
      <c r="G272" s="29">
        <f aca="true" t="shared" si="22" ref="G272:M272">G274+G275+G276+G277+G278</f>
        <v>724734.1</v>
      </c>
      <c r="H272" s="29">
        <f t="shared" si="22"/>
        <v>156053.59999999998</v>
      </c>
      <c r="I272" s="29">
        <f t="shared" si="22"/>
        <v>568680.5</v>
      </c>
      <c r="J272" s="29">
        <f t="shared" si="22"/>
        <v>411054.6</v>
      </c>
      <c r="K272" s="29">
        <f t="shared" si="22"/>
        <v>522214.4</v>
      </c>
      <c r="L272" s="29">
        <f t="shared" si="22"/>
        <v>633374.3</v>
      </c>
      <c r="M272" s="29">
        <f t="shared" si="22"/>
        <v>724734.1</v>
      </c>
    </row>
    <row r="273" spans="1:13" ht="51.75" customHeight="1">
      <c r="A273" s="82"/>
      <c r="B273" s="82"/>
      <c r="C273" s="82"/>
      <c r="D273" s="82"/>
      <c r="E273" s="91" t="s">
        <v>180</v>
      </c>
      <c r="F273" s="82"/>
      <c r="G273" s="29"/>
      <c r="H273" s="29"/>
      <c r="I273" s="29"/>
      <c r="J273" s="29"/>
      <c r="K273" s="29"/>
      <c r="L273" s="29"/>
      <c r="M273" s="29"/>
    </row>
    <row r="274" spans="1:13" ht="13.5">
      <c r="A274" s="82"/>
      <c r="B274" s="82"/>
      <c r="C274" s="82"/>
      <c r="D274" s="82"/>
      <c r="E274" s="91" t="s">
        <v>551</v>
      </c>
      <c r="F274" s="82">
        <v>4239</v>
      </c>
      <c r="G274" s="29">
        <v>9893.9</v>
      </c>
      <c r="H274" s="29">
        <f>G274</f>
        <v>9893.9</v>
      </c>
      <c r="I274" s="29"/>
      <c r="J274" s="29">
        <v>3162.7</v>
      </c>
      <c r="K274" s="29">
        <v>5406.4</v>
      </c>
      <c r="L274" s="29">
        <v>7650.2</v>
      </c>
      <c r="M274" s="29">
        <f>+G274</f>
        <v>9893.9</v>
      </c>
    </row>
    <row r="275" spans="1:13" ht="13.5">
      <c r="A275" s="82"/>
      <c r="B275" s="82"/>
      <c r="C275" s="82"/>
      <c r="D275" s="82"/>
      <c r="E275" s="91" t="s">
        <v>552</v>
      </c>
      <c r="F275" s="82">
        <v>4251</v>
      </c>
      <c r="G275" s="29">
        <v>114709.7</v>
      </c>
      <c r="H275" s="29">
        <f>G275</f>
        <v>114709.7</v>
      </c>
      <c r="I275" s="29"/>
      <c r="J275" s="29">
        <v>26348.9</v>
      </c>
      <c r="K275" s="29">
        <v>62402.5</v>
      </c>
      <c r="L275" s="29">
        <v>98456.1</v>
      </c>
      <c r="M275" s="29">
        <f>+G275</f>
        <v>114709.7</v>
      </c>
    </row>
    <row r="276" spans="1:13" ht="13.5">
      <c r="A276" s="82"/>
      <c r="B276" s="82"/>
      <c r="C276" s="82"/>
      <c r="D276" s="82"/>
      <c r="E276" s="91" t="s">
        <v>172</v>
      </c>
      <c r="F276" s="82">
        <v>4269</v>
      </c>
      <c r="G276" s="29">
        <v>31450</v>
      </c>
      <c r="H276" s="29">
        <f>G276</f>
        <v>31450</v>
      </c>
      <c r="I276" s="29"/>
      <c r="J276" s="29">
        <f>+G276/12*3</f>
        <v>7862.5</v>
      </c>
      <c r="K276" s="29">
        <f>+G276/12*6</f>
        <v>15725</v>
      </c>
      <c r="L276" s="29">
        <f>+G276/12*9</f>
        <v>23587.5</v>
      </c>
      <c r="M276" s="29">
        <f>+G276</f>
        <v>31450</v>
      </c>
    </row>
    <row r="277" spans="1:13" ht="13.5">
      <c r="A277" s="82"/>
      <c r="B277" s="82"/>
      <c r="C277" s="82"/>
      <c r="D277" s="82"/>
      <c r="E277" s="91" t="s">
        <v>602</v>
      </c>
      <c r="F277" s="82">
        <v>5113</v>
      </c>
      <c r="G277" s="29">
        <v>331457.9</v>
      </c>
      <c r="H277" s="29"/>
      <c r="I277" s="29">
        <f>G277</f>
        <v>331457.9</v>
      </c>
      <c r="J277" s="29">
        <v>136457.9</v>
      </c>
      <c r="K277" s="29">
        <v>201457.9</v>
      </c>
      <c r="L277" s="29">
        <v>266457.9</v>
      </c>
      <c r="M277" s="29">
        <f>+G277</f>
        <v>331457.9</v>
      </c>
    </row>
    <row r="278" spans="1:13" ht="13.5">
      <c r="A278" s="82"/>
      <c r="B278" s="82"/>
      <c r="C278" s="82"/>
      <c r="D278" s="82"/>
      <c r="E278" s="96" t="s">
        <v>177</v>
      </c>
      <c r="F278" s="82" t="s">
        <v>93</v>
      </c>
      <c r="G278" s="29">
        <v>237222.6</v>
      </c>
      <c r="H278" s="29"/>
      <c r="I278" s="29">
        <f>+G278</f>
        <v>237222.6</v>
      </c>
      <c r="J278" s="29">
        <v>237222.6</v>
      </c>
      <c r="K278" s="29">
        <v>237222.6</v>
      </c>
      <c r="L278" s="29">
        <v>237222.6</v>
      </c>
      <c r="M278" s="29">
        <f>+G278</f>
        <v>237222.6</v>
      </c>
    </row>
    <row r="279" spans="1:13" ht="13.5">
      <c r="A279" s="82"/>
      <c r="B279" s="82"/>
      <c r="C279" s="82"/>
      <c r="D279" s="82"/>
      <c r="E279" s="91" t="s">
        <v>181</v>
      </c>
      <c r="F279" s="82"/>
      <c r="G279" s="29"/>
      <c r="H279" s="29"/>
      <c r="I279" s="29"/>
      <c r="J279" s="29"/>
      <c r="K279" s="29"/>
      <c r="L279" s="29"/>
      <c r="M279" s="29"/>
    </row>
    <row r="280" spans="1:13" ht="13.5">
      <c r="A280" s="82"/>
      <c r="B280" s="82"/>
      <c r="C280" s="82"/>
      <c r="D280" s="82"/>
      <c r="E280" s="91" t="s">
        <v>181</v>
      </c>
      <c r="F280" s="82"/>
      <c r="G280" s="29"/>
      <c r="H280" s="29"/>
      <c r="I280" s="29"/>
      <c r="J280" s="29"/>
      <c r="K280" s="29"/>
      <c r="L280" s="29"/>
      <c r="M280" s="29"/>
    </row>
    <row r="281" spans="1:13" ht="13.5">
      <c r="A281" s="82">
        <v>2452</v>
      </c>
      <c r="B281" s="82" t="s">
        <v>9</v>
      </c>
      <c r="C281" s="82">
        <v>5</v>
      </c>
      <c r="D281" s="82">
        <v>2</v>
      </c>
      <c r="E281" s="91" t="s">
        <v>258</v>
      </c>
      <c r="F281" s="82"/>
      <c r="G281" s="29"/>
      <c r="H281" s="29"/>
      <c r="I281" s="29"/>
      <c r="J281" s="29"/>
      <c r="K281" s="29"/>
      <c r="L281" s="29"/>
      <c r="M281" s="29"/>
    </row>
    <row r="282" spans="1:13" ht="51.75" customHeight="1">
      <c r="A282" s="82"/>
      <c r="B282" s="82"/>
      <c r="C282" s="82"/>
      <c r="D282" s="82"/>
      <c r="E282" s="91" t="s">
        <v>180</v>
      </c>
      <c r="F282" s="82"/>
      <c r="G282" s="29"/>
      <c r="H282" s="29"/>
      <c r="I282" s="29"/>
      <c r="J282" s="29"/>
      <c r="K282" s="29"/>
      <c r="L282" s="29"/>
      <c r="M282" s="29"/>
    </row>
    <row r="283" spans="1:13" ht="13.5">
      <c r="A283" s="82"/>
      <c r="B283" s="82"/>
      <c r="C283" s="82"/>
      <c r="D283" s="82"/>
      <c r="E283" s="91" t="s">
        <v>181</v>
      </c>
      <c r="F283" s="82"/>
      <c r="G283" s="29"/>
      <c r="H283" s="29"/>
      <c r="I283" s="29"/>
      <c r="J283" s="29"/>
      <c r="K283" s="29"/>
      <c r="L283" s="29"/>
      <c r="M283" s="29"/>
    </row>
    <row r="284" spans="1:13" ht="13.5">
      <c r="A284" s="82"/>
      <c r="B284" s="82"/>
      <c r="C284" s="82"/>
      <c r="D284" s="82"/>
      <c r="E284" s="91" t="s">
        <v>181</v>
      </c>
      <c r="F284" s="82"/>
      <c r="G284" s="29"/>
      <c r="H284" s="29"/>
      <c r="I284" s="29"/>
      <c r="J284" s="29"/>
      <c r="K284" s="29"/>
      <c r="L284" s="29"/>
      <c r="M284" s="29"/>
    </row>
    <row r="285" spans="1:13" ht="13.5">
      <c r="A285" s="82">
        <v>2453</v>
      </c>
      <c r="B285" s="185" t="s">
        <v>9</v>
      </c>
      <c r="C285" s="82">
        <v>5</v>
      </c>
      <c r="D285" s="82">
        <v>3</v>
      </c>
      <c r="E285" s="91" t="s">
        <v>259</v>
      </c>
      <c r="F285" s="82"/>
      <c r="G285" s="29">
        <f>SUM(G287)</f>
        <v>0</v>
      </c>
      <c r="H285" s="29"/>
      <c r="I285" s="29">
        <f>SUM(I287)</f>
        <v>0</v>
      </c>
      <c r="J285" s="29">
        <f>SUM(J287)</f>
        <v>0</v>
      </c>
      <c r="K285" s="29">
        <f>SUM(K287)</f>
        <v>0</v>
      </c>
      <c r="L285" s="29">
        <f>SUM(L287)</f>
        <v>0</v>
      </c>
      <c r="M285" s="29">
        <f>SUM(M287)</f>
        <v>0</v>
      </c>
    </row>
    <row r="286" spans="1:13" ht="53.25" customHeight="1">
      <c r="A286" s="82"/>
      <c r="B286" s="82"/>
      <c r="C286" s="82"/>
      <c r="D286" s="82"/>
      <c r="E286" s="91" t="s">
        <v>180</v>
      </c>
      <c r="F286" s="82"/>
      <c r="G286" s="29"/>
      <c r="H286" s="29"/>
      <c r="I286" s="29"/>
      <c r="J286" s="29"/>
      <c r="K286" s="29"/>
      <c r="L286" s="29"/>
      <c r="M286" s="29"/>
    </row>
    <row r="287" spans="1:13" ht="13.5">
      <c r="A287" s="82"/>
      <c r="B287" s="82"/>
      <c r="C287" s="82"/>
      <c r="D287" s="82"/>
      <c r="E287" s="96" t="s">
        <v>177</v>
      </c>
      <c r="F287" s="82" t="s">
        <v>93</v>
      </c>
      <c r="G287" s="29"/>
      <c r="H287" s="29"/>
      <c r="I287" s="29">
        <f>+G287</f>
        <v>0</v>
      </c>
      <c r="J287" s="29"/>
      <c r="K287" s="29"/>
      <c r="L287" s="29"/>
      <c r="M287" s="29">
        <f>+G287</f>
        <v>0</v>
      </c>
    </row>
    <row r="288" spans="1:13" ht="13.5">
      <c r="A288" s="82"/>
      <c r="B288" s="82"/>
      <c r="C288" s="82"/>
      <c r="D288" s="82"/>
      <c r="E288" s="91" t="s">
        <v>181</v>
      </c>
      <c r="F288" s="82"/>
      <c r="G288" s="29"/>
      <c r="H288" s="29"/>
      <c r="I288" s="29"/>
      <c r="J288" s="29"/>
      <c r="K288" s="29"/>
      <c r="L288" s="29"/>
      <c r="M288" s="29"/>
    </row>
    <row r="289" spans="1:13" ht="13.5">
      <c r="A289" s="82">
        <v>2454</v>
      </c>
      <c r="B289" s="82" t="s">
        <v>9</v>
      </c>
      <c r="C289" s="82">
        <v>5</v>
      </c>
      <c r="D289" s="82">
        <v>4</v>
      </c>
      <c r="E289" s="91" t="s">
        <v>260</v>
      </c>
      <c r="F289" s="82"/>
      <c r="G289" s="29"/>
      <c r="H289" s="29"/>
      <c r="I289" s="29"/>
      <c r="J289" s="29"/>
      <c r="K289" s="29"/>
      <c r="L289" s="29"/>
      <c r="M289" s="29"/>
    </row>
    <row r="290" spans="1:13" ht="52.5" customHeight="1">
      <c r="A290" s="82"/>
      <c r="B290" s="82"/>
      <c r="C290" s="82"/>
      <c r="D290" s="82"/>
      <c r="E290" s="91" t="s">
        <v>180</v>
      </c>
      <c r="F290" s="82"/>
      <c r="G290" s="29"/>
      <c r="H290" s="29"/>
      <c r="I290" s="29"/>
      <c r="J290" s="29"/>
      <c r="K290" s="29"/>
      <c r="L290" s="29"/>
      <c r="M290" s="29"/>
    </row>
    <row r="291" spans="1:13" ht="13.5">
      <c r="A291" s="82"/>
      <c r="B291" s="82"/>
      <c r="C291" s="82"/>
      <c r="D291" s="82"/>
      <c r="E291" s="91" t="s">
        <v>181</v>
      </c>
      <c r="F291" s="82"/>
      <c r="G291" s="29"/>
      <c r="H291" s="29"/>
      <c r="I291" s="29"/>
      <c r="J291" s="29"/>
      <c r="K291" s="29"/>
      <c r="L291" s="29"/>
      <c r="M291" s="29"/>
    </row>
    <row r="292" spans="1:13" ht="13.5">
      <c r="A292" s="82"/>
      <c r="B292" s="82"/>
      <c r="C292" s="82"/>
      <c r="D292" s="82"/>
      <c r="E292" s="91" t="s">
        <v>181</v>
      </c>
      <c r="F292" s="82"/>
      <c r="G292" s="29"/>
      <c r="H292" s="29"/>
      <c r="I292" s="29"/>
      <c r="J292" s="29"/>
      <c r="K292" s="29"/>
      <c r="L292" s="29"/>
      <c r="M292" s="29"/>
    </row>
    <row r="293" spans="1:13" ht="13.5">
      <c r="A293" s="82">
        <v>2455</v>
      </c>
      <c r="B293" s="82" t="s">
        <v>9</v>
      </c>
      <c r="C293" s="82">
        <v>5</v>
      </c>
      <c r="D293" s="82">
        <v>5</v>
      </c>
      <c r="E293" s="91" t="s">
        <v>261</v>
      </c>
      <c r="F293" s="82"/>
      <c r="G293" s="29"/>
      <c r="H293" s="29"/>
      <c r="I293" s="29"/>
      <c r="J293" s="29"/>
      <c r="K293" s="29"/>
      <c r="L293" s="29"/>
      <c r="M293" s="29"/>
    </row>
    <row r="294" spans="1:13" ht="51" customHeight="1">
      <c r="A294" s="82"/>
      <c r="B294" s="82"/>
      <c r="C294" s="82"/>
      <c r="D294" s="82"/>
      <c r="E294" s="91" t="s">
        <v>180</v>
      </c>
      <c r="F294" s="82"/>
      <c r="G294" s="29"/>
      <c r="H294" s="29"/>
      <c r="I294" s="29"/>
      <c r="J294" s="29"/>
      <c r="K294" s="29"/>
      <c r="L294" s="29"/>
      <c r="M294" s="29"/>
    </row>
    <row r="295" spans="1:13" ht="13.5">
      <c r="A295" s="82"/>
      <c r="B295" s="82"/>
      <c r="C295" s="82"/>
      <c r="D295" s="82"/>
      <c r="E295" s="91" t="s">
        <v>181</v>
      </c>
      <c r="F295" s="82"/>
      <c r="G295" s="29"/>
      <c r="H295" s="29"/>
      <c r="I295" s="29"/>
      <c r="J295" s="29"/>
      <c r="K295" s="29"/>
      <c r="L295" s="29"/>
      <c r="M295" s="29"/>
    </row>
    <row r="296" spans="1:13" ht="13.5">
      <c r="A296" s="82"/>
      <c r="B296" s="82"/>
      <c r="C296" s="82"/>
      <c r="D296" s="82"/>
      <c r="E296" s="91" t="s">
        <v>181</v>
      </c>
      <c r="F296" s="82"/>
      <c r="G296" s="29"/>
      <c r="H296" s="29"/>
      <c r="I296" s="29"/>
      <c r="J296" s="29"/>
      <c r="K296" s="29"/>
      <c r="L296" s="29"/>
      <c r="M296" s="29"/>
    </row>
    <row r="297" spans="1:13" ht="13.5">
      <c r="A297" s="82">
        <v>2460</v>
      </c>
      <c r="B297" s="82" t="s">
        <v>9</v>
      </c>
      <c r="C297" s="82">
        <v>6</v>
      </c>
      <c r="D297" s="82">
        <v>0</v>
      </c>
      <c r="E297" s="91" t="s">
        <v>262</v>
      </c>
      <c r="F297" s="82"/>
      <c r="G297" s="29"/>
      <c r="H297" s="29"/>
      <c r="I297" s="29"/>
      <c r="J297" s="29"/>
      <c r="K297" s="29"/>
      <c r="L297" s="29"/>
      <c r="M297" s="29"/>
    </row>
    <row r="298" spans="1:13" ht="13.5">
      <c r="A298" s="82"/>
      <c r="B298" s="82"/>
      <c r="C298" s="82"/>
      <c r="D298" s="82"/>
      <c r="E298" s="91" t="s">
        <v>156</v>
      </c>
      <c r="F298" s="82"/>
      <c r="G298" s="29"/>
      <c r="H298" s="29"/>
      <c r="I298" s="29"/>
      <c r="J298" s="29"/>
      <c r="K298" s="29"/>
      <c r="L298" s="29"/>
      <c r="M298" s="29"/>
    </row>
    <row r="299" spans="1:13" ht="13.5">
      <c r="A299" s="82">
        <v>2461</v>
      </c>
      <c r="B299" s="82" t="s">
        <v>9</v>
      </c>
      <c r="C299" s="82">
        <v>6</v>
      </c>
      <c r="D299" s="82">
        <v>1</v>
      </c>
      <c r="E299" s="91" t="s">
        <v>263</v>
      </c>
      <c r="F299" s="82"/>
      <c r="G299" s="29"/>
      <c r="H299" s="29"/>
      <c r="I299" s="29"/>
      <c r="J299" s="29"/>
      <c r="K299" s="29"/>
      <c r="L299" s="29"/>
      <c r="M299" s="29"/>
    </row>
    <row r="300" spans="1:13" ht="52.5" customHeight="1">
      <c r="A300" s="82"/>
      <c r="B300" s="82"/>
      <c r="C300" s="82"/>
      <c r="D300" s="82"/>
      <c r="E300" s="91" t="s">
        <v>180</v>
      </c>
      <c r="F300" s="82"/>
      <c r="G300" s="29"/>
      <c r="H300" s="29"/>
      <c r="I300" s="29"/>
      <c r="J300" s="29"/>
      <c r="K300" s="29"/>
      <c r="L300" s="29"/>
      <c r="M300" s="29"/>
    </row>
    <row r="301" spans="1:13" ht="13.5">
      <c r="A301" s="82"/>
      <c r="B301" s="82"/>
      <c r="C301" s="82"/>
      <c r="D301" s="82"/>
      <c r="E301" s="91" t="s">
        <v>181</v>
      </c>
      <c r="F301" s="82"/>
      <c r="G301" s="29"/>
      <c r="H301" s="29"/>
      <c r="I301" s="29"/>
      <c r="J301" s="29"/>
      <c r="K301" s="29"/>
      <c r="L301" s="29"/>
      <c r="M301" s="29"/>
    </row>
    <row r="302" spans="1:13" ht="13.5">
      <c r="A302" s="82"/>
      <c r="B302" s="82"/>
      <c r="C302" s="82"/>
      <c r="D302" s="82"/>
      <c r="E302" s="91" t="s">
        <v>181</v>
      </c>
      <c r="F302" s="82"/>
      <c r="G302" s="29"/>
      <c r="H302" s="29"/>
      <c r="I302" s="29"/>
      <c r="J302" s="29"/>
      <c r="K302" s="29"/>
      <c r="L302" s="29"/>
      <c r="M302" s="29"/>
    </row>
    <row r="303" spans="1:13" ht="13.5">
      <c r="A303" s="82">
        <v>2470</v>
      </c>
      <c r="B303" s="82" t="s">
        <v>9</v>
      </c>
      <c r="C303" s="82">
        <v>7</v>
      </c>
      <c r="D303" s="82">
        <v>0</v>
      </c>
      <c r="E303" s="91" t="s">
        <v>264</v>
      </c>
      <c r="F303" s="82"/>
      <c r="G303" s="29"/>
      <c r="H303" s="29"/>
      <c r="I303" s="29"/>
      <c r="J303" s="29"/>
      <c r="K303" s="29"/>
      <c r="L303" s="29"/>
      <c r="M303" s="29"/>
    </row>
    <row r="304" spans="1:13" ht="13.5">
      <c r="A304" s="82"/>
      <c r="B304" s="82"/>
      <c r="C304" s="82"/>
      <c r="D304" s="82"/>
      <c r="E304" s="91" t="s">
        <v>156</v>
      </c>
      <c r="F304" s="82"/>
      <c r="G304" s="29"/>
      <c r="H304" s="29"/>
      <c r="I304" s="29"/>
      <c r="J304" s="29"/>
      <c r="K304" s="29"/>
      <c r="L304" s="29"/>
      <c r="M304" s="29"/>
    </row>
    <row r="305" spans="1:13" ht="27">
      <c r="A305" s="82">
        <v>2471</v>
      </c>
      <c r="B305" s="82" t="s">
        <v>9</v>
      </c>
      <c r="C305" s="82">
        <v>7</v>
      </c>
      <c r="D305" s="82">
        <v>1</v>
      </c>
      <c r="E305" s="91" t="s">
        <v>265</v>
      </c>
      <c r="F305" s="82"/>
      <c r="G305" s="29"/>
      <c r="H305" s="29"/>
      <c r="I305" s="29"/>
      <c r="J305" s="29"/>
      <c r="K305" s="29"/>
      <c r="L305" s="29"/>
      <c r="M305" s="29"/>
    </row>
    <row r="306" spans="1:13" ht="52.5" customHeight="1">
      <c r="A306" s="82"/>
      <c r="B306" s="82"/>
      <c r="C306" s="82"/>
      <c r="D306" s="82"/>
      <c r="E306" s="91" t="s">
        <v>180</v>
      </c>
      <c r="F306" s="82"/>
      <c r="G306" s="29"/>
      <c r="H306" s="29"/>
      <c r="I306" s="29"/>
      <c r="J306" s="29"/>
      <c r="K306" s="29"/>
      <c r="L306" s="29"/>
      <c r="M306" s="29"/>
    </row>
    <row r="307" spans="1:13" ht="13.5">
      <c r="A307" s="82"/>
      <c r="B307" s="82"/>
      <c r="C307" s="82"/>
      <c r="D307" s="82"/>
      <c r="E307" s="91" t="s">
        <v>181</v>
      </c>
      <c r="F307" s="82"/>
      <c r="G307" s="29"/>
      <c r="H307" s="29"/>
      <c r="I307" s="29"/>
      <c r="J307" s="29"/>
      <c r="K307" s="29"/>
      <c r="L307" s="29"/>
      <c r="M307" s="29"/>
    </row>
    <row r="308" spans="1:13" ht="13.5">
      <c r="A308" s="82"/>
      <c r="B308" s="82"/>
      <c r="C308" s="82"/>
      <c r="D308" s="82"/>
      <c r="E308" s="91" t="s">
        <v>181</v>
      </c>
      <c r="F308" s="82"/>
      <c r="G308" s="29"/>
      <c r="H308" s="29"/>
      <c r="I308" s="29"/>
      <c r="J308" s="29"/>
      <c r="K308" s="29"/>
      <c r="L308" s="29"/>
      <c r="M308" s="29"/>
    </row>
    <row r="309" spans="1:13" ht="42" customHeight="1">
      <c r="A309" s="82">
        <v>2472</v>
      </c>
      <c r="B309" s="82" t="s">
        <v>9</v>
      </c>
      <c r="C309" s="82">
        <v>7</v>
      </c>
      <c r="D309" s="82">
        <v>2</v>
      </c>
      <c r="E309" s="91" t="s">
        <v>266</v>
      </c>
      <c r="F309" s="82"/>
      <c r="G309" s="29"/>
      <c r="H309" s="29"/>
      <c r="I309" s="29"/>
      <c r="J309" s="29"/>
      <c r="K309" s="29"/>
      <c r="L309" s="29"/>
      <c r="M309" s="29"/>
    </row>
    <row r="310" spans="1:13" ht="51.75" customHeight="1">
      <c r="A310" s="82"/>
      <c r="B310" s="82"/>
      <c r="C310" s="82"/>
      <c r="D310" s="82"/>
      <c r="E310" s="91" t="s">
        <v>180</v>
      </c>
      <c r="F310" s="82"/>
      <c r="G310" s="29"/>
      <c r="H310" s="29"/>
      <c r="I310" s="29"/>
      <c r="J310" s="29"/>
      <c r="K310" s="29"/>
      <c r="L310" s="29"/>
      <c r="M310" s="29"/>
    </row>
    <row r="311" spans="1:13" ht="13.5">
      <c r="A311" s="82"/>
      <c r="B311" s="82"/>
      <c r="C311" s="82"/>
      <c r="D311" s="82"/>
      <c r="E311" s="91" t="s">
        <v>181</v>
      </c>
      <c r="F311" s="82"/>
      <c r="G311" s="29"/>
      <c r="H311" s="29"/>
      <c r="I311" s="29"/>
      <c r="J311" s="29"/>
      <c r="K311" s="29"/>
      <c r="L311" s="29"/>
      <c r="M311" s="29"/>
    </row>
    <row r="312" spans="1:13" ht="13.5">
      <c r="A312" s="82"/>
      <c r="B312" s="82"/>
      <c r="C312" s="82"/>
      <c r="D312" s="82"/>
      <c r="E312" s="91" t="s">
        <v>181</v>
      </c>
      <c r="F312" s="82"/>
      <c r="G312" s="29"/>
      <c r="H312" s="29"/>
      <c r="I312" s="29"/>
      <c r="J312" s="29"/>
      <c r="K312" s="29"/>
      <c r="L312" s="29"/>
      <c r="M312" s="29"/>
    </row>
    <row r="313" spans="1:13" ht="13.5">
      <c r="A313" s="82">
        <v>2473</v>
      </c>
      <c r="B313" s="82" t="s">
        <v>9</v>
      </c>
      <c r="C313" s="82">
        <v>7</v>
      </c>
      <c r="D313" s="82">
        <v>3</v>
      </c>
      <c r="E313" s="91" t="s">
        <v>267</v>
      </c>
      <c r="F313" s="82"/>
      <c r="G313" s="29"/>
      <c r="H313" s="29"/>
      <c r="I313" s="29"/>
      <c r="J313" s="29"/>
      <c r="K313" s="29"/>
      <c r="L313" s="29"/>
      <c r="M313" s="29"/>
    </row>
    <row r="314" spans="1:13" ht="51" customHeight="1">
      <c r="A314" s="82"/>
      <c r="B314" s="82"/>
      <c r="C314" s="82"/>
      <c r="D314" s="82"/>
      <c r="E314" s="91" t="s">
        <v>180</v>
      </c>
      <c r="F314" s="82"/>
      <c r="G314" s="29"/>
      <c r="H314" s="29"/>
      <c r="I314" s="29"/>
      <c r="J314" s="29"/>
      <c r="K314" s="29"/>
      <c r="L314" s="29"/>
      <c r="M314" s="29"/>
    </row>
    <row r="315" spans="1:13" ht="13.5">
      <c r="A315" s="82"/>
      <c r="B315" s="82"/>
      <c r="C315" s="82"/>
      <c r="D315" s="82"/>
      <c r="E315" s="91" t="s">
        <v>181</v>
      </c>
      <c r="F315" s="82"/>
      <c r="G315" s="29"/>
      <c r="H315" s="29"/>
      <c r="I315" s="29"/>
      <c r="J315" s="29"/>
      <c r="K315" s="29"/>
      <c r="L315" s="29"/>
      <c r="M315" s="29"/>
    </row>
    <row r="316" spans="1:13" ht="13.5">
      <c r="A316" s="82"/>
      <c r="B316" s="82"/>
      <c r="C316" s="82"/>
      <c r="D316" s="82"/>
      <c r="E316" s="91" t="s">
        <v>181</v>
      </c>
      <c r="F316" s="82"/>
      <c r="G316" s="29"/>
      <c r="H316" s="29"/>
      <c r="I316" s="29"/>
      <c r="J316" s="29"/>
      <c r="K316" s="29"/>
      <c r="L316" s="29"/>
      <c r="M316" s="29"/>
    </row>
    <row r="317" spans="1:13" ht="13.5">
      <c r="A317" s="82">
        <v>2474</v>
      </c>
      <c r="B317" s="82" t="s">
        <v>9</v>
      </c>
      <c r="C317" s="82">
        <v>7</v>
      </c>
      <c r="D317" s="82">
        <v>4</v>
      </c>
      <c r="E317" s="91" t="s">
        <v>268</v>
      </c>
      <c r="F317" s="82"/>
      <c r="G317" s="29"/>
      <c r="H317" s="29"/>
      <c r="I317" s="29"/>
      <c r="J317" s="29"/>
      <c r="K317" s="29"/>
      <c r="L317" s="29"/>
      <c r="M317" s="29"/>
    </row>
    <row r="318" spans="1:13" ht="51" customHeight="1">
      <c r="A318" s="82"/>
      <c r="B318" s="82"/>
      <c r="C318" s="82"/>
      <c r="D318" s="82"/>
      <c r="E318" s="91" t="s">
        <v>180</v>
      </c>
      <c r="F318" s="82"/>
      <c r="G318" s="29"/>
      <c r="H318" s="29"/>
      <c r="I318" s="29"/>
      <c r="J318" s="29"/>
      <c r="K318" s="29"/>
      <c r="L318" s="29"/>
      <c r="M318" s="29"/>
    </row>
    <row r="319" spans="1:13" ht="13.5">
      <c r="A319" s="82"/>
      <c r="B319" s="82"/>
      <c r="C319" s="82"/>
      <c r="D319" s="82"/>
      <c r="E319" s="91" t="s">
        <v>181</v>
      </c>
      <c r="F319" s="82"/>
      <c r="G319" s="29"/>
      <c r="H319" s="29"/>
      <c r="I319" s="29"/>
      <c r="J319" s="29"/>
      <c r="K319" s="29"/>
      <c r="L319" s="29"/>
      <c r="M319" s="29"/>
    </row>
    <row r="320" spans="1:13" ht="13.5">
      <c r="A320" s="82"/>
      <c r="B320" s="82"/>
      <c r="C320" s="82"/>
      <c r="D320" s="82"/>
      <c r="E320" s="91" t="s">
        <v>181</v>
      </c>
      <c r="F320" s="82"/>
      <c r="G320" s="29"/>
      <c r="H320" s="29"/>
      <c r="I320" s="29"/>
      <c r="J320" s="29"/>
      <c r="K320" s="29"/>
      <c r="L320" s="29"/>
      <c r="M320" s="29"/>
    </row>
    <row r="321" spans="1:13" ht="50.25" customHeight="1">
      <c r="A321" s="82">
        <v>2480</v>
      </c>
      <c r="B321" s="82" t="s">
        <v>9</v>
      </c>
      <c r="C321" s="82">
        <v>8</v>
      </c>
      <c r="D321" s="82">
        <v>0</v>
      </c>
      <c r="E321" s="91" t="s">
        <v>269</v>
      </c>
      <c r="F321" s="82"/>
      <c r="G321" s="29"/>
      <c r="H321" s="29"/>
      <c r="I321" s="29"/>
      <c r="J321" s="29"/>
      <c r="K321" s="29"/>
      <c r="L321" s="29"/>
      <c r="M321" s="29"/>
    </row>
    <row r="322" spans="1:13" ht="13.5">
      <c r="A322" s="82"/>
      <c r="B322" s="82"/>
      <c r="C322" s="82"/>
      <c r="D322" s="82"/>
      <c r="E322" s="91" t="s">
        <v>156</v>
      </c>
      <c r="F322" s="82"/>
      <c r="G322" s="29"/>
      <c r="H322" s="29"/>
      <c r="I322" s="29"/>
      <c r="J322" s="29"/>
      <c r="K322" s="29"/>
      <c r="L322" s="29"/>
      <c r="M322" s="29"/>
    </row>
    <row r="323" spans="1:13" ht="64.5" customHeight="1">
      <c r="A323" s="82">
        <v>2481</v>
      </c>
      <c r="B323" s="82" t="s">
        <v>9</v>
      </c>
      <c r="C323" s="82">
        <v>8</v>
      </c>
      <c r="D323" s="82">
        <v>1</v>
      </c>
      <c r="E323" s="91" t="s">
        <v>270</v>
      </c>
      <c r="F323" s="82"/>
      <c r="G323" s="29"/>
      <c r="H323" s="29"/>
      <c r="I323" s="29"/>
      <c r="J323" s="29"/>
      <c r="K323" s="29"/>
      <c r="L323" s="29"/>
      <c r="M323" s="29"/>
    </row>
    <row r="324" spans="1:13" ht="51.75" customHeight="1">
      <c r="A324" s="82"/>
      <c r="B324" s="82"/>
      <c r="C324" s="82"/>
      <c r="D324" s="82"/>
      <c r="E324" s="91" t="s">
        <v>180</v>
      </c>
      <c r="F324" s="82"/>
      <c r="G324" s="29"/>
      <c r="H324" s="29"/>
      <c r="I324" s="29"/>
      <c r="J324" s="29"/>
      <c r="K324" s="29"/>
      <c r="L324" s="29"/>
      <c r="M324" s="29"/>
    </row>
    <row r="325" spans="1:13" ht="13.5">
      <c r="A325" s="82"/>
      <c r="B325" s="82"/>
      <c r="C325" s="82"/>
      <c r="D325" s="82"/>
      <c r="E325" s="91" t="s">
        <v>181</v>
      </c>
      <c r="F325" s="82"/>
      <c r="G325" s="29"/>
      <c r="H325" s="29"/>
      <c r="I325" s="29"/>
      <c r="J325" s="29"/>
      <c r="K325" s="29"/>
      <c r="L325" s="29"/>
      <c r="M325" s="29"/>
    </row>
    <row r="326" spans="1:13" ht="13.5">
      <c r="A326" s="82"/>
      <c r="B326" s="82"/>
      <c r="C326" s="82"/>
      <c r="D326" s="82"/>
      <c r="E326" s="91" t="s">
        <v>181</v>
      </c>
      <c r="F326" s="82"/>
      <c r="G326" s="29"/>
      <c r="H326" s="29"/>
      <c r="I326" s="29"/>
      <c r="J326" s="29"/>
      <c r="K326" s="29"/>
      <c r="L326" s="29"/>
      <c r="M326" s="29"/>
    </row>
    <row r="327" spans="1:13" ht="67.5" customHeight="1">
      <c r="A327" s="82">
        <v>2482</v>
      </c>
      <c r="B327" s="82" t="s">
        <v>9</v>
      </c>
      <c r="C327" s="82">
        <v>8</v>
      </c>
      <c r="D327" s="82">
        <v>2</v>
      </c>
      <c r="E327" s="91" t="s">
        <v>271</v>
      </c>
      <c r="F327" s="82"/>
      <c r="G327" s="29"/>
      <c r="H327" s="29"/>
      <c r="I327" s="29"/>
      <c r="J327" s="29"/>
      <c r="K327" s="29"/>
      <c r="L327" s="29"/>
      <c r="M327" s="29"/>
    </row>
    <row r="328" spans="1:13" ht="54" customHeight="1">
      <c r="A328" s="82"/>
      <c r="B328" s="82"/>
      <c r="C328" s="82"/>
      <c r="D328" s="82"/>
      <c r="E328" s="91" t="s">
        <v>180</v>
      </c>
      <c r="F328" s="82"/>
      <c r="G328" s="29"/>
      <c r="H328" s="29"/>
      <c r="I328" s="29"/>
      <c r="J328" s="29"/>
      <c r="K328" s="29"/>
      <c r="L328" s="29"/>
      <c r="M328" s="29"/>
    </row>
    <row r="329" spans="1:13" ht="13.5">
      <c r="A329" s="82"/>
      <c r="B329" s="82"/>
      <c r="C329" s="82"/>
      <c r="D329" s="82"/>
      <c r="E329" s="91" t="s">
        <v>181</v>
      </c>
      <c r="F329" s="82"/>
      <c r="G329" s="29"/>
      <c r="H329" s="29"/>
      <c r="I329" s="29"/>
      <c r="J329" s="29"/>
      <c r="K329" s="29"/>
      <c r="L329" s="29"/>
      <c r="M329" s="29"/>
    </row>
    <row r="330" spans="1:13" ht="13.5">
      <c r="A330" s="82"/>
      <c r="B330" s="82"/>
      <c r="C330" s="82"/>
      <c r="D330" s="82"/>
      <c r="E330" s="91" t="s">
        <v>181</v>
      </c>
      <c r="F330" s="82"/>
      <c r="G330" s="29"/>
      <c r="H330" s="29"/>
      <c r="I330" s="29"/>
      <c r="J330" s="29"/>
      <c r="K330" s="29"/>
      <c r="L330" s="29"/>
      <c r="M330" s="29"/>
    </row>
    <row r="331" spans="1:13" ht="27">
      <c r="A331" s="82">
        <v>2483</v>
      </c>
      <c r="B331" s="82" t="s">
        <v>9</v>
      </c>
      <c r="C331" s="82">
        <v>8</v>
      </c>
      <c r="D331" s="82">
        <v>3</v>
      </c>
      <c r="E331" s="91" t="s">
        <v>272</v>
      </c>
      <c r="F331" s="82"/>
      <c r="G331" s="29"/>
      <c r="H331" s="29"/>
      <c r="I331" s="29"/>
      <c r="J331" s="29"/>
      <c r="K331" s="29"/>
      <c r="L331" s="29"/>
      <c r="M331" s="29"/>
    </row>
    <row r="332" spans="1:13" ht="40.5">
      <c r="A332" s="82"/>
      <c r="B332" s="82"/>
      <c r="C332" s="82"/>
      <c r="D332" s="82"/>
      <c r="E332" s="91" t="s">
        <v>180</v>
      </c>
      <c r="F332" s="82"/>
      <c r="G332" s="29"/>
      <c r="H332" s="29"/>
      <c r="I332" s="29"/>
      <c r="J332" s="29"/>
      <c r="K332" s="29"/>
      <c r="L332" s="29"/>
      <c r="M332" s="29"/>
    </row>
    <row r="333" spans="1:13" ht="13.5">
      <c r="A333" s="82"/>
      <c r="B333" s="82"/>
      <c r="C333" s="82"/>
      <c r="D333" s="82"/>
      <c r="E333" s="91" t="s">
        <v>181</v>
      </c>
      <c r="F333" s="82"/>
      <c r="G333" s="29"/>
      <c r="H333" s="29"/>
      <c r="I333" s="29"/>
      <c r="J333" s="29"/>
      <c r="K333" s="29"/>
      <c r="L333" s="29"/>
      <c r="M333" s="29"/>
    </row>
    <row r="334" spans="1:13" ht="13.5">
      <c r="A334" s="82"/>
      <c r="B334" s="82"/>
      <c r="C334" s="82"/>
      <c r="D334" s="82"/>
      <c r="E334" s="91" t="s">
        <v>181</v>
      </c>
      <c r="F334" s="82"/>
      <c r="G334" s="29"/>
      <c r="H334" s="29"/>
      <c r="I334" s="29"/>
      <c r="J334" s="29"/>
      <c r="K334" s="29"/>
      <c r="L334" s="29"/>
      <c r="M334" s="29"/>
    </row>
    <row r="335" spans="1:13" ht="40.5">
      <c r="A335" s="82">
        <v>2484</v>
      </c>
      <c r="B335" s="82" t="s">
        <v>9</v>
      </c>
      <c r="C335" s="82">
        <v>8</v>
      </c>
      <c r="D335" s="82">
        <v>4</v>
      </c>
      <c r="E335" s="91" t="s">
        <v>273</v>
      </c>
      <c r="F335" s="82"/>
      <c r="G335" s="29"/>
      <c r="H335" s="29"/>
      <c r="I335" s="29"/>
      <c r="J335" s="29"/>
      <c r="K335" s="29"/>
      <c r="L335" s="29"/>
      <c r="M335" s="29"/>
    </row>
    <row r="336" spans="1:13" ht="56.25" customHeight="1">
      <c r="A336" s="82"/>
      <c r="B336" s="82"/>
      <c r="C336" s="82"/>
      <c r="D336" s="82"/>
      <c r="E336" s="91" t="s">
        <v>180</v>
      </c>
      <c r="F336" s="82"/>
      <c r="G336" s="29"/>
      <c r="H336" s="29"/>
      <c r="I336" s="29"/>
      <c r="J336" s="29"/>
      <c r="K336" s="29"/>
      <c r="L336" s="29"/>
      <c r="M336" s="29"/>
    </row>
    <row r="337" spans="1:13" ht="13.5">
      <c r="A337" s="82"/>
      <c r="B337" s="82"/>
      <c r="C337" s="82"/>
      <c r="D337" s="82"/>
      <c r="E337" s="91" t="s">
        <v>181</v>
      </c>
      <c r="F337" s="82"/>
      <c r="G337" s="29"/>
      <c r="H337" s="29"/>
      <c r="I337" s="29"/>
      <c r="J337" s="29"/>
      <c r="K337" s="29"/>
      <c r="L337" s="29"/>
      <c r="M337" s="29"/>
    </row>
    <row r="338" spans="1:13" ht="13.5">
      <c r="A338" s="82"/>
      <c r="B338" s="82"/>
      <c r="C338" s="82"/>
      <c r="D338" s="82"/>
      <c r="E338" s="91" t="s">
        <v>181</v>
      </c>
      <c r="F338" s="82"/>
      <c r="G338" s="29"/>
      <c r="H338" s="29"/>
      <c r="I338" s="29"/>
      <c r="J338" s="29"/>
      <c r="K338" s="29"/>
      <c r="L338" s="29"/>
      <c r="M338" s="29"/>
    </row>
    <row r="339" spans="1:13" ht="44.25" customHeight="1">
      <c r="A339" s="82">
        <v>2490</v>
      </c>
      <c r="B339" s="82" t="s">
        <v>9</v>
      </c>
      <c r="C339" s="82">
        <v>9</v>
      </c>
      <c r="D339" s="82">
        <v>0</v>
      </c>
      <c r="E339" s="91" t="s">
        <v>277</v>
      </c>
      <c r="F339" s="82"/>
      <c r="G339" s="29">
        <f>SUM(G341)</f>
        <v>-81426</v>
      </c>
      <c r="H339" s="29">
        <f aca="true" t="shared" si="23" ref="H339:M339">SUM(H341)</f>
        <v>0</v>
      </c>
      <c r="I339" s="29">
        <f t="shared" si="23"/>
        <v>-81426</v>
      </c>
      <c r="J339" s="29">
        <f t="shared" si="23"/>
        <v>-20356.5</v>
      </c>
      <c r="K339" s="29">
        <f t="shared" si="23"/>
        <v>-40713</v>
      </c>
      <c r="L339" s="29">
        <f t="shared" si="23"/>
        <v>-61069.5</v>
      </c>
      <c r="M339" s="29">
        <f t="shared" si="23"/>
        <v>-81426</v>
      </c>
    </row>
    <row r="340" spans="1:13" ht="13.5">
      <c r="A340" s="82"/>
      <c r="B340" s="82"/>
      <c r="C340" s="82"/>
      <c r="D340" s="82"/>
      <c r="E340" s="91" t="s">
        <v>156</v>
      </c>
      <c r="F340" s="82"/>
      <c r="G340" s="29"/>
      <c r="H340" s="29"/>
      <c r="I340" s="29"/>
      <c r="J340" s="29"/>
      <c r="K340" s="29"/>
      <c r="L340" s="29"/>
      <c r="M340" s="29"/>
    </row>
    <row r="341" spans="1:13" ht="46.5" customHeight="1">
      <c r="A341" s="82">
        <v>2491</v>
      </c>
      <c r="B341" s="82" t="s">
        <v>9</v>
      </c>
      <c r="C341" s="82">
        <v>9</v>
      </c>
      <c r="D341" s="82">
        <v>1</v>
      </c>
      <c r="E341" s="91" t="s">
        <v>277</v>
      </c>
      <c r="F341" s="82"/>
      <c r="G341" s="29">
        <v>-81426</v>
      </c>
      <c r="H341" s="29"/>
      <c r="I341" s="29">
        <f>G341</f>
        <v>-81426</v>
      </c>
      <c r="J341" s="29">
        <f>+G341/12*3</f>
        <v>-20356.5</v>
      </c>
      <c r="K341" s="29">
        <f>+G341/12*6</f>
        <v>-40713</v>
      </c>
      <c r="L341" s="29">
        <f>+G341/12*9</f>
        <v>-61069.5</v>
      </c>
      <c r="M341" s="29">
        <f>+G341</f>
        <v>-81426</v>
      </c>
    </row>
    <row r="342" spans="1:13" ht="48.75" customHeight="1">
      <c r="A342" s="82"/>
      <c r="B342" s="82"/>
      <c r="C342" s="82"/>
      <c r="D342" s="82"/>
      <c r="E342" s="91" t="s">
        <v>180</v>
      </c>
      <c r="F342" s="82"/>
      <c r="G342" s="29"/>
      <c r="H342" s="29"/>
      <c r="I342" s="29"/>
      <c r="J342" s="29"/>
      <c r="K342" s="29"/>
      <c r="L342" s="29"/>
      <c r="M342" s="29"/>
    </row>
    <row r="343" spans="1:13" ht="13.5">
      <c r="A343" s="82"/>
      <c r="B343" s="82"/>
      <c r="C343" s="82"/>
      <c r="D343" s="82"/>
      <c r="E343" s="91" t="s">
        <v>181</v>
      </c>
      <c r="F343" s="82"/>
      <c r="G343" s="29"/>
      <c r="H343" s="29"/>
      <c r="I343" s="29"/>
      <c r="J343" s="29"/>
      <c r="K343" s="29"/>
      <c r="L343" s="29"/>
      <c r="M343" s="29"/>
    </row>
    <row r="344" spans="1:13" ht="13.5">
      <c r="A344" s="82"/>
      <c r="B344" s="82"/>
      <c r="C344" s="82"/>
      <c r="D344" s="82"/>
      <c r="E344" s="91" t="s">
        <v>181</v>
      </c>
      <c r="F344" s="82"/>
      <c r="G344" s="29"/>
      <c r="H344" s="29"/>
      <c r="I344" s="29"/>
      <c r="J344" s="29"/>
      <c r="K344" s="29"/>
      <c r="L344" s="29"/>
      <c r="M344" s="29"/>
    </row>
    <row r="345" spans="1:13" ht="40.5">
      <c r="A345" s="82">
        <v>2500</v>
      </c>
      <c r="B345" s="82" t="s">
        <v>10</v>
      </c>
      <c r="C345" s="82">
        <v>0</v>
      </c>
      <c r="D345" s="82">
        <v>0</v>
      </c>
      <c r="E345" s="91" t="s">
        <v>278</v>
      </c>
      <c r="F345" s="82"/>
      <c r="G345" s="29">
        <f aca="true" t="shared" si="24" ref="G345:M345">G347+G362+G368+G374+G380+G386</f>
        <v>428188.80000000005</v>
      </c>
      <c r="H345" s="29">
        <f t="shared" si="24"/>
        <v>383988.80000000005</v>
      </c>
      <c r="I345" s="29">
        <f t="shared" si="24"/>
        <v>44200</v>
      </c>
      <c r="J345" s="29">
        <f t="shared" si="24"/>
        <v>98387.95</v>
      </c>
      <c r="K345" s="29">
        <f t="shared" si="24"/>
        <v>209655.5</v>
      </c>
      <c r="L345" s="29">
        <f t="shared" si="24"/>
        <v>320921.85</v>
      </c>
      <c r="M345" s="29">
        <f t="shared" si="24"/>
        <v>428188.80000000005</v>
      </c>
    </row>
    <row r="346" spans="1:13" ht="13.5">
      <c r="A346" s="82"/>
      <c r="B346" s="82"/>
      <c r="C346" s="82"/>
      <c r="D346" s="82"/>
      <c r="E346" s="91" t="s">
        <v>154</v>
      </c>
      <c r="F346" s="82"/>
      <c r="G346" s="29"/>
      <c r="H346" s="29"/>
      <c r="I346" s="29"/>
      <c r="J346" s="29"/>
      <c r="K346" s="29"/>
      <c r="L346" s="29"/>
      <c r="M346" s="29"/>
    </row>
    <row r="347" spans="1:13" ht="13.5">
      <c r="A347" s="82">
        <v>2510</v>
      </c>
      <c r="B347" s="82" t="s">
        <v>10</v>
      </c>
      <c r="C347" s="82">
        <v>1</v>
      </c>
      <c r="D347" s="82">
        <v>0</v>
      </c>
      <c r="E347" s="91" t="s">
        <v>279</v>
      </c>
      <c r="F347" s="82"/>
      <c r="G347" s="29">
        <f>G349</f>
        <v>365176.30000000005</v>
      </c>
      <c r="H347" s="29">
        <f aca="true" t="shared" si="25" ref="H347:M347">H349</f>
        <v>323226.30000000005</v>
      </c>
      <c r="I347" s="29">
        <f t="shared" si="25"/>
        <v>41950</v>
      </c>
      <c r="J347" s="29">
        <f t="shared" si="25"/>
        <v>82436.4</v>
      </c>
      <c r="K347" s="29">
        <f t="shared" si="25"/>
        <v>178017</v>
      </c>
      <c r="L347" s="29">
        <f t="shared" si="25"/>
        <v>273596.3</v>
      </c>
      <c r="M347" s="29">
        <f t="shared" si="25"/>
        <v>365176.30000000005</v>
      </c>
    </row>
    <row r="348" spans="1:13" ht="13.5">
      <c r="A348" s="82"/>
      <c r="B348" s="82"/>
      <c r="C348" s="82"/>
      <c r="D348" s="82"/>
      <c r="E348" s="91" t="s">
        <v>156</v>
      </c>
      <c r="F348" s="82"/>
      <c r="G348" s="29"/>
      <c r="H348" s="29"/>
      <c r="I348" s="29"/>
      <c r="J348" s="29"/>
      <c r="K348" s="29"/>
      <c r="L348" s="29"/>
      <c r="M348" s="29"/>
    </row>
    <row r="349" spans="1:13" ht="13.5">
      <c r="A349" s="82">
        <v>2511</v>
      </c>
      <c r="B349" s="82" t="s">
        <v>10</v>
      </c>
      <c r="C349" s="82">
        <v>1</v>
      </c>
      <c r="D349" s="82">
        <v>1</v>
      </c>
      <c r="E349" s="91" t="s">
        <v>279</v>
      </c>
      <c r="F349" s="82"/>
      <c r="G349" s="29">
        <f>SUM(G351:G361)</f>
        <v>365176.30000000005</v>
      </c>
      <c r="H349" s="29">
        <f aca="true" t="shared" si="26" ref="H349:M349">SUM(H351:H361)</f>
        <v>323226.30000000005</v>
      </c>
      <c r="I349" s="29">
        <f t="shared" si="26"/>
        <v>41950</v>
      </c>
      <c r="J349" s="29">
        <f t="shared" si="26"/>
        <v>82436.4</v>
      </c>
      <c r="K349" s="29">
        <f t="shared" si="26"/>
        <v>178017</v>
      </c>
      <c r="L349" s="29">
        <f t="shared" si="26"/>
        <v>273596.3</v>
      </c>
      <c r="M349" s="29">
        <f t="shared" si="26"/>
        <v>365176.30000000005</v>
      </c>
    </row>
    <row r="350" spans="1:13" ht="50.25" customHeight="1">
      <c r="A350" s="82"/>
      <c r="B350" s="82"/>
      <c r="C350" s="82"/>
      <c r="D350" s="82"/>
      <c r="E350" s="91" t="s">
        <v>180</v>
      </c>
      <c r="F350" s="82"/>
      <c r="G350" s="29"/>
      <c r="H350" s="29"/>
      <c r="I350" s="29"/>
      <c r="J350" s="29"/>
      <c r="K350" s="29"/>
      <c r="L350" s="29"/>
      <c r="M350" s="29"/>
    </row>
    <row r="351" spans="1:13" ht="27" customHeight="1">
      <c r="A351" s="82"/>
      <c r="B351" s="82"/>
      <c r="C351" s="82"/>
      <c r="D351" s="82"/>
      <c r="E351" s="91" t="s">
        <v>158</v>
      </c>
      <c r="F351" s="82" t="s">
        <v>20</v>
      </c>
      <c r="G351" s="29">
        <v>252316.3</v>
      </c>
      <c r="H351" s="29">
        <f>+G351</f>
        <v>252316.3</v>
      </c>
      <c r="I351" s="29"/>
      <c r="J351" s="29">
        <v>52079.1</v>
      </c>
      <c r="K351" s="29">
        <v>110158.2</v>
      </c>
      <c r="L351" s="29">
        <v>187867.2</v>
      </c>
      <c r="M351" s="29">
        <f aca="true" t="shared" si="27" ref="M351:M361">+G351</f>
        <v>252316.3</v>
      </c>
    </row>
    <row r="352" spans="1:13" ht="19.5" customHeight="1">
      <c r="A352" s="82"/>
      <c r="B352" s="82"/>
      <c r="C352" s="82"/>
      <c r="D352" s="82"/>
      <c r="E352" s="91" t="s">
        <v>609</v>
      </c>
      <c r="F352" s="82" t="s">
        <v>30</v>
      </c>
      <c r="G352" s="29">
        <v>4800</v>
      </c>
      <c r="H352" s="29">
        <f aca="true" t="shared" si="28" ref="H352:H359">+G352</f>
        <v>4800</v>
      </c>
      <c r="I352" s="29"/>
      <c r="J352" s="29">
        <f aca="true" t="shared" si="29" ref="J352:J358">+G352/12*3</f>
        <v>1200</v>
      </c>
      <c r="K352" s="29">
        <f aca="true" t="shared" si="30" ref="K352:K358">+G352/12*6</f>
        <v>2400</v>
      </c>
      <c r="L352" s="29">
        <f aca="true" t="shared" si="31" ref="L352:L358">+G352/12*9</f>
        <v>3600</v>
      </c>
      <c r="M352" s="29">
        <f t="shared" si="27"/>
        <v>4800</v>
      </c>
    </row>
    <row r="353" spans="1:13" ht="18.75" customHeight="1">
      <c r="A353" s="82"/>
      <c r="B353" s="82"/>
      <c r="C353" s="82"/>
      <c r="D353" s="82"/>
      <c r="E353" s="91" t="s">
        <v>551</v>
      </c>
      <c r="F353" s="82" t="s">
        <v>40</v>
      </c>
      <c r="G353" s="29">
        <v>2886.6</v>
      </c>
      <c r="H353" s="29">
        <f t="shared" si="28"/>
        <v>2886.6</v>
      </c>
      <c r="I353" s="29"/>
      <c r="J353" s="29">
        <v>784.2</v>
      </c>
      <c r="K353" s="29">
        <v>1485</v>
      </c>
      <c r="L353" s="29">
        <v>2185.8</v>
      </c>
      <c r="M353" s="29">
        <f t="shared" si="27"/>
        <v>2886.6</v>
      </c>
    </row>
    <row r="354" spans="1:13" ht="18" customHeight="1">
      <c r="A354" s="82"/>
      <c r="B354" s="82"/>
      <c r="C354" s="82"/>
      <c r="D354" s="82"/>
      <c r="E354" s="91" t="s">
        <v>553</v>
      </c>
      <c r="F354" s="82">
        <v>4213</v>
      </c>
      <c r="G354" s="29">
        <v>10133</v>
      </c>
      <c r="H354" s="29">
        <f t="shared" si="28"/>
        <v>10133</v>
      </c>
      <c r="I354" s="29"/>
      <c r="J354" s="29">
        <v>3113</v>
      </c>
      <c r="K354" s="29">
        <v>5453.6</v>
      </c>
      <c r="L354" s="29">
        <v>7793</v>
      </c>
      <c r="M354" s="29">
        <f t="shared" si="27"/>
        <v>10133</v>
      </c>
    </row>
    <row r="355" spans="1:13" ht="18" customHeight="1">
      <c r="A355" s="82"/>
      <c r="B355" s="82"/>
      <c r="C355" s="82"/>
      <c r="D355" s="82"/>
      <c r="E355" s="91" t="s">
        <v>657</v>
      </c>
      <c r="F355" s="82" t="s">
        <v>29</v>
      </c>
      <c r="G355" s="29">
        <v>1681</v>
      </c>
      <c r="H355" s="29">
        <f t="shared" si="28"/>
        <v>1681</v>
      </c>
      <c r="I355" s="29"/>
      <c r="J355" s="29">
        <f t="shared" si="29"/>
        <v>420.25</v>
      </c>
      <c r="K355" s="29">
        <f t="shared" si="30"/>
        <v>840.5</v>
      </c>
      <c r="L355" s="29">
        <f t="shared" si="31"/>
        <v>1260.75</v>
      </c>
      <c r="M355" s="29">
        <f t="shared" si="27"/>
        <v>1681</v>
      </c>
    </row>
    <row r="356" spans="1:13" ht="18" customHeight="1">
      <c r="A356" s="82"/>
      <c r="B356" s="82"/>
      <c r="C356" s="82"/>
      <c r="D356" s="82"/>
      <c r="E356" s="91" t="s">
        <v>658</v>
      </c>
      <c r="F356" s="82" t="s">
        <v>41</v>
      </c>
      <c r="G356" s="29">
        <v>1139.4</v>
      </c>
      <c r="H356" s="29">
        <f t="shared" si="28"/>
        <v>1139.4</v>
      </c>
      <c r="I356" s="29"/>
      <c r="J356" s="29">
        <f t="shared" si="29"/>
        <v>284.85</v>
      </c>
      <c r="K356" s="29">
        <f t="shared" si="30"/>
        <v>569.7</v>
      </c>
      <c r="L356" s="29">
        <f t="shared" si="31"/>
        <v>854.5500000000001</v>
      </c>
      <c r="M356" s="29">
        <f t="shared" si="27"/>
        <v>1139.4</v>
      </c>
    </row>
    <row r="357" spans="1:13" ht="18" customHeight="1">
      <c r="A357" s="82"/>
      <c r="B357" s="82"/>
      <c r="C357" s="82"/>
      <c r="D357" s="82"/>
      <c r="E357" s="91" t="s">
        <v>659</v>
      </c>
      <c r="F357" s="82" t="s">
        <v>44</v>
      </c>
      <c r="G357" s="29">
        <v>560</v>
      </c>
      <c r="H357" s="29">
        <f t="shared" si="28"/>
        <v>560</v>
      </c>
      <c r="I357" s="29"/>
      <c r="J357" s="29">
        <f t="shared" si="29"/>
        <v>140</v>
      </c>
      <c r="K357" s="29">
        <f t="shared" si="30"/>
        <v>280</v>
      </c>
      <c r="L357" s="29">
        <f t="shared" si="31"/>
        <v>420</v>
      </c>
      <c r="M357" s="29">
        <f t="shared" si="27"/>
        <v>560</v>
      </c>
    </row>
    <row r="358" spans="1:13" ht="18.75" customHeight="1">
      <c r="A358" s="82"/>
      <c r="B358" s="82"/>
      <c r="C358" s="82"/>
      <c r="D358" s="82"/>
      <c r="E358" s="91" t="s">
        <v>582</v>
      </c>
      <c r="F358" s="82">
        <v>4264</v>
      </c>
      <c r="G358" s="29">
        <v>46230</v>
      </c>
      <c r="H358" s="29">
        <f t="shared" si="28"/>
        <v>46230</v>
      </c>
      <c r="I358" s="29"/>
      <c r="J358" s="29">
        <f t="shared" si="29"/>
        <v>11557.5</v>
      </c>
      <c r="K358" s="29">
        <f t="shared" si="30"/>
        <v>23115</v>
      </c>
      <c r="L358" s="29">
        <f t="shared" si="31"/>
        <v>34672.5</v>
      </c>
      <c r="M358" s="29">
        <f t="shared" si="27"/>
        <v>46230</v>
      </c>
    </row>
    <row r="359" spans="1:13" ht="13.5">
      <c r="A359" s="82"/>
      <c r="B359" s="82"/>
      <c r="C359" s="82"/>
      <c r="D359" s="82"/>
      <c r="E359" s="91" t="s">
        <v>600</v>
      </c>
      <c r="F359" s="82" t="s">
        <v>51</v>
      </c>
      <c r="G359" s="29">
        <v>3480</v>
      </c>
      <c r="H359" s="29">
        <f t="shared" si="28"/>
        <v>3480</v>
      </c>
      <c r="I359" s="29"/>
      <c r="J359" s="29">
        <v>2370</v>
      </c>
      <c r="K359" s="29">
        <v>2740</v>
      </c>
      <c r="L359" s="29">
        <v>3480</v>
      </c>
      <c r="M359" s="29">
        <f t="shared" si="27"/>
        <v>3480</v>
      </c>
    </row>
    <row r="360" spans="1:13" ht="15.75" customHeight="1">
      <c r="A360" s="82"/>
      <c r="B360" s="82"/>
      <c r="C360" s="82"/>
      <c r="D360" s="82"/>
      <c r="E360" s="91" t="s">
        <v>554</v>
      </c>
      <c r="F360" s="82">
        <v>5129</v>
      </c>
      <c r="G360" s="29">
        <v>41150</v>
      </c>
      <c r="H360" s="29"/>
      <c r="I360" s="29">
        <f>G360</f>
        <v>41150</v>
      </c>
      <c r="J360" s="29">
        <v>9687.5</v>
      </c>
      <c r="K360" s="29">
        <v>30175</v>
      </c>
      <c r="L360" s="29">
        <v>30662.5</v>
      </c>
      <c r="M360" s="29">
        <f t="shared" si="27"/>
        <v>41150</v>
      </c>
    </row>
    <row r="361" spans="1:13" ht="13.5">
      <c r="A361" s="82"/>
      <c r="B361" s="82"/>
      <c r="C361" s="82"/>
      <c r="D361" s="82"/>
      <c r="E361" s="91" t="s">
        <v>883</v>
      </c>
      <c r="F361" s="82" t="s">
        <v>94</v>
      </c>
      <c r="G361" s="29">
        <v>800</v>
      </c>
      <c r="H361" s="29"/>
      <c r="I361" s="29">
        <f>G361</f>
        <v>800</v>
      </c>
      <c r="J361" s="29">
        <v>800</v>
      </c>
      <c r="K361" s="29">
        <v>800</v>
      </c>
      <c r="L361" s="29">
        <v>800</v>
      </c>
      <c r="M361" s="29">
        <f t="shared" si="27"/>
        <v>800</v>
      </c>
    </row>
    <row r="362" spans="1:13" ht="13.5">
      <c r="A362" s="82">
        <v>2520</v>
      </c>
      <c r="B362" s="82" t="s">
        <v>10</v>
      </c>
      <c r="C362" s="82">
        <v>2</v>
      </c>
      <c r="D362" s="82">
        <v>0</v>
      </c>
      <c r="E362" s="91" t="s">
        <v>280</v>
      </c>
      <c r="F362" s="82"/>
      <c r="G362" s="29"/>
      <c r="H362" s="29"/>
      <c r="I362" s="29"/>
      <c r="J362" s="29"/>
      <c r="K362" s="29"/>
      <c r="L362" s="29"/>
      <c r="M362" s="29"/>
    </row>
    <row r="363" spans="1:13" ht="13.5">
      <c r="A363" s="82"/>
      <c r="B363" s="82"/>
      <c r="C363" s="82"/>
      <c r="D363" s="82"/>
      <c r="E363" s="91" t="s">
        <v>156</v>
      </c>
      <c r="F363" s="82"/>
      <c r="G363" s="29"/>
      <c r="H363" s="29"/>
      <c r="I363" s="29"/>
      <c r="J363" s="29"/>
      <c r="K363" s="29"/>
      <c r="L363" s="29"/>
      <c r="M363" s="29"/>
    </row>
    <row r="364" spans="1:13" ht="13.5">
      <c r="A364" s="82">
        <v>2521</v>
      </c>
      <c r="B364" s="82" t="s">
        <v>10</v>
      </c>
      <c r="C364" s="82">
        <v>2</v>
      </c>
      <c r="D364" s="82">
        <v>1</v>
      </c>
      <c r="E364" s="91" t="s">
        <v>281</v>
      </c>
      <c r="F364" s="82"/>
      <c r="G364" s="29"/>
      <c r="H364" s="29"/>
      <c r="I364" s="29"/>
      <c r="J364" s="29"/>
      <c r="K364" s="29"/>
      <c r="L364" s="29"/>
      <c r="M364" s="29"/>
    </row>
    <row r="365" spans="1:13" ht="56.25" customHeight="1">
      <c r="A365" s="82"/>
      <c r="B365" s="82"/>
      <c r="C365" s="82"/>
      <c r="D365" s="82"/>
      <c r="E365" s="91" t="s">
        <v>180</v>
      </c>
      <c r="F365" s="82"/>
      <c r="G365" s="29"/>
      <c r="H365" s="29"/>
      <c r="I365" s="29"/>
      <c r="J365" s="29"/>
      <c r="K365" s="29"/>
      <c r="L365" s="29"/>
      <c r="M365" s="29"/>
    </row>
    <row r="366" spans="1:13" ht="13.5">
      <c r="A366" s="82"/>
      <c r="B366" s="82"/>
      <c r="C366" s="82"/>
      <c r="D366" s="82"/>
      <c r="E366" s="91" t="s">
        <v>181</v>
      </c>
      <c r="F366" s="82"/>
      <c r="G366" s="29"/>
      <c r="H366" s="29"/>
      <c r="I366" s="29"/>
      <c r="J366" s="29"/>
      <c r="K366" s="29"/>
      <c r="L366" s="29"/>
      <c r="M366" s="29"/>
    </row>
    <row r="367" spans="1:13" ht="13.5">
      <c r="A367" s="82"/>
      <c r="B367" s="82"/>
      <c r="C367" s="82"/>
      <c r="D367" s="82"/>
      <c r="E367" s="91" t="s">
        <v>181</v>
      </c>
      <c r="F367" s="82"/>
      <c r="G367" s="29"/>
      <c r="H367" s="29"/>
      <c r="I367" s="29"/>
      <c r="J367" s="29"/>
      <c r="K367" s="29"/>
      <c r="L367" s="29"/>
      <c r="M367" s="29"/>
    </row>
    <row r="368" spans="1:13" ht="22.5" customHeight="1">
      <c r="A368" s="82">
        <v>2530</v>
      </c>
      <c r="B368" s="82" t="s">
        <v>10</v>
      </c>
      <c r="C368" s="82">
        <v>3</v>
      </c>
      <c r="D368" s="82">
        <v>0</v>
      </c>
      <c r="E368" s="91" t="s">
        <v>282</v>
      </c>
      <c r="F368" s="82"/>
      <c r="G368" s="29"/>
      <c r="H368" s="29"/>
      <c r="I368" s="29"/>
      <c r="J368" s="29"/>
      <c r="K368" s="29"/>
      <c r="L368" s="29"/>
      <c r="M368" s="29"/>
    </row>
    <row r="369" spans="1:13" ht="13.5">
      <c r="A369" s="82"/>
      <c r="B369" s="82"/>
      <c r="C369" s="82"/>
      <c r="D369" s="82"/>
      <c r="E369" s="91" t="s">
        <v>156</v>
      </c>
      <c r="F369" s="82"/>
      <c r="G369" s="29"/>
      <c r="H369" s="29"/>
      <c r="I369" s="29"/>
      <c r="J369" s="29"/>
      <c r="K369" s="29"/>
      <c r="L369" s="29"/>
      <c r="M369" s="29"/>
    </row>
    <row r="370" spans="1:13" ht="21.75" customHeight="1">
      <c r="A370" s="82">
        <v>2531</v>
      </c>
      <c r="B370" s="82" t="s">
        <v>10</v>
      </c>
      <c r="C370" s="82">
        <v>3</v>
      </c>
      <c r="D370" s="82">
        <v>1</v>
      </c>
      <c r="E370" s="91" t="s">
        <v>282</v>
      </c>
      <c r="F370" s="82"/>
      <c r="G370" s="29"/>
      <c r="H370" s="29"/>
      <c r="I370" s="29"/>
      <c r="J370" s="29"/>
      <c r="K370" s="29"/>
      <c r="L370" s="29"/>
      <c r="M370" s="29"/>
    </row>
    <row r="371" spans="1:13" ht="54.75" customHeight="1">
      <c r="A371" s="82"/>
      <c r="B371" s="82"/>
      <c r="C371" s="82"/>
      <c r="D371" s="82"/>
      <c r="E371" s="91" t="s">
        <v>180</v>
      </c>
      <c r="F371" s="82"/>
      <c r="G371" s="29"/>
      <c r="H371" s="29"/>
      <c r="I371" s="29"/>
      <c r="J371" s="29"/>
      <c r="K371" s="29"/>
      <c r="L371" s="29"/>
      <c r="M371" s="29"/>
    </row>
    <row r="372" spans="1:13" ht="13.5">
      <c r="A372" s="82"/>
      <c r="B372" s="82"/>
      <c r="C372" s="82"/>
      <c r="D372" s="82"/>
      <c r="E372" s="91" t="s">
        <v>181</v>
      </c>
      <c r="F372" s="82"/>
      <c r="G372" s="29"/>
      <c r="H372" s="29"/>
      <c r="I372" s="29"/>
      <c r="J372" s="29"/>
      <c r="K372" s="29"/>
      <c r="L372" s="29"/>
      <c r="M372" s="29"/>
    </row>
    <row r="373" spans="1:13" ht="13.5">
      <c r="A373" s="82"/>
      <c r="B373" s="82"/>
      <c r="C373" s="82"/>
      <c r="D373" s="82"/>
      <c r="E373" s="91" t="s">
        <v>181</v>
      </c>
      <c r="F373" s="82"/>
      <c r="G373" s="29"/>
      <c r="H373" s="29"/>
      <c r="I373" s="29"/>
      <c r="J373" s="29"/>
      <c r="K373" s="29"/>
      <c r="L373" s="29"/>
      <c r="M373" s="29"/>
    </row>
    <row r="374" spans="1:13" ht="38.25" customHeight="1">
      <c r="A374" s="82">
        <v>2540</v>
      </c>
      <c r="B374" s="82" t="s">
        <v>10</v>
      </c>
      <c r="C374" s="82">
        <v>4</v>
      </c>
      <c r="D374" s="82">
        <v>0</v>
      </c>
      <c r="E374" s="91" t="s">
        <v>283</v>
      </c>
      <c r="F374" s="82"/>
      <c r="G374" s="29"/>
      <c r="H374" s="29"/>
      <c r="I374" s="29"/>
      <c r="J374" s="29"/>
      <c r="K374" s="29"/>
      <c r="L374" s="29"/>
      <c r="M374" s="29"/>
    </row>
    <row r="375" spans="1:13" ht="13.5">
      <c r="A375" s="82"/>
      <c r="B375" s="82"/>
      <c r="C375" s="82"/>
      <c r="D375" s="82"/>
      <c r="E375" s="91" t="s">
        <v>156</v>
      </c>
      <c r="F375" s="82"/>
      <c r="G375" s="29"/>
      <c r="H375" s="29"/>
      <c r="I375" s="29"/>
      <c r="J375" s="29"/>
      <c r="K375" s="29"/>
      <c r="L375" s="29"/>
      <c r="M375" s="29"/>
    </row>
    <row r="376" spans="1:13" ht="38.25" customHeight="1">
      <c r="A376" s="82">
        <v>2541</v>
      </c>
      <c r="B376" s="82" t="s">
        <v>10</v>
      </c>
      <c r="C376" s="82">
        <v>4</v>
      </c>
      <c r="D376" s="82">
        <v>1</v>
      </c>
      <c r="E376" s="91" t="s">
        <v>283</v>
      </c>
      <c r="F376" s="82"/>
      <c r="G376" s="29"/>
      <c r="H376" s="29"/>
      <c r="I376" s="29"/>
      <c r="J376" s="29"/>
      <c r="K376" s="29"/>
      <c r="L376" s="29"/>
      <c r="M376" s="29"/>
    </row>
    <row r="377" spans="1:13" ht="50.25" customHeight="1">
      <c r="A377" s="82"/>
      <c r="B377" s="82"/>
      <c r="C377" s="82"/>
      <c r="D377" s="82"/>
      <c r="E377" s="91" t="s">
        <v>180</v>
      </c>
      <c r="F377" s="82"/>
      <c r="G377" s="29"/>
      <c r="H377" s="29"/>
      <c r="I377" s="29"/>
      <c r="J377" s="29"/>
      <c r="K377" s="29"/>
      <c r="L377" s="29"/>
      <c r="M377" s="29"/>
    </row>
    <row r="378" spans="1:13" ht="13.5">
      <c r="A378" s="82"/>
      <c r="B378" s="82"/>
      <c r="C378" s="82"/>
      <c r="D378" s="82"/>
      <c r="E378" s="91" t="s">
        <v>181</v>
      </c>
      <c r="F378" s="82"/>
      <c r="G378" s="29"/>
      <c r="H378" s="29"/>
      <c r="I378" s="29"/>
      <c r="J378" s="29"/>
      <c r="K378" s="29"/>
      <c r="L378" s="29"/>
      <c r="M378" s="29"/>
    </row>
    <row r="379" spans="1:13" ht="13.5">
      <c r="A379" s="82"/>
      <c r="B379" s="82"/>
      <c r="C379" s="82"/>
      <c r="D379" s="82"/>
      <c r="E379" s="91" t="s">
        <v>181</v>
      </c>
      <c r="F379" s="82"/>
      <c r="G379" s="29"/>
      <c r="H379" s="29"/>
      <c r="I379" s="29"/>
      <c r="J379" s="29"/>
      <c r="K379" s="29"/>
      <c r="L379" s="29"/>
      <c r="M379" s="29"/>
    </row>
    <row r="380" spans="1:13" ht="51" customHeight="1">
      <c r="A380" s="82">
        <v>2550</v>
      </c>
      <c r="B380" s="82" t="s">
        <v>10</v>
      </c>
      <c r="C380" s="82">
        <v>5</v>
      </c>
      <c r="D380" s="82">
        <v>0</v>
      </c>
      <c r="E380" s="91" t="s">
        <v>284</v>
      </c>
      <c r="F380" s="82"/>
      <c r="G380" s="29"/>
      <c r="H380" s="29"/>
      <c r="I380" s="29"/>
      <c r="J380" s="29"/>
      <c r="K380" s="29"/>
      <c r="L380" s="29"/>
      <c r="M380" s="29"/>
    </row>
    <row r="381" spans="1:13" ht="13.5">
      <c r="A381" s="82"/>
      <c r="B381" s="82"/>
      <c r="C381" s="82"/>
      <c r="D381" s="82"/>
      <c r="E381" s="91" t="s">
        <v>156</v>
      </c>
      <c r="F381" s="82"/>
      <c r="G381" s="29"/>
      <c r="H381" s="29"/>
      <c r="I381" s="29"/>
      <c r="J381" s="29"/>
      <c r="K381" s="29"/>
      <c r="L381" s="29"/>
      <c r="M381" s="29"/>
    </row>
    <row r="382" spans="1:13" ht="27">
      <c r="A382" s="82">
        <v>2551</v>
      </c>
      <c r="B382" s="82" t="s">
        <v>10</v>
      </c>
      <c r="C382" s="82">
        <v>5</v>
      </c>
      <c r="D382" s="82">
        <v>1</v>
      </c>
      <c r="E382" s="91" t="s">
        <v>284</v>
      </c>
      <c r="F382" s="82"/>
      <c r="G382" s="29"/>
      <c r="H382" s="29"/>
      <c r="I382" s="29"/>
      <c r="J382" s="29"/>
      <c r="K382" s="29"/>
      <c r="L382" s="29"/>
      <c r="M382" s="29"/>
    </row>
    <row r="383" spans="1:13" ht="56.25" customHeight="1">
      <c r="A383" s="82"/>
      <c r="B383" s="82"/>
      <c r="C383" s="82"/>
      <c r="D383" s="82"/>
      <c r="E383" s="91" t="s">
        <v>180</v>
      </c>
      <c r="F383" s="82"/>
      <c r="G383" s="29"/>
      <c r="H383" s="29"/>
      <c r="I383" s="29"/>
      <c r="J383" s="29"/>
      <c r="K383" s="29"/>
      <c r="L383" s="29"/>
      <c r="M383" s="29"/>
    </row>
    <row r="384" spans="1:13" ht="13.5">
      <c r="A384" s="82"/>
      <c r="B384" s="82"/>
      <c r="C384" s="82"/>
      <c r="D384" s="82"/>
      <c r="E384" s="91" t="s">
        <v>181</v>
      </c>
      <c r="F384" s="82"/>
      <c r="G384" s="29"/>
      <c r="H384" s="29"/>
      <c r="I384" s="29"/>
      <c r="J384" s="29"/>
      <c r="K384" s="29"/>
      <c r="L384" s="29"/>
      <c r="M384" s="29"/>
    </row>
    <row r="385" spans="1:13" ht="13.5">
      <c r="A385" s="82"/>
      <c r="B385" s="82"/>
      <c r="C385" s="82"/>
      <c r="D385" s="82"/>
      <c r="E385" s="91" t="s">
        <v>181</v>
      </c>
      <c r="F385" s="82"/>
      <c r="G385" s="29"/>
      <c r="H385" s="29"/>
      <c r="I385" s="29"/>
      <c r="J385" s="29"/>
      <c r="K385" s="29"/>
      <c r="L385" s="29"/>
      <c r="M385" s="29"/>
    </row>
    <row r="386" spans="1:13" ht="36.75" customHeight="1">
      <c r="A386" s="82">
        <v>2560</v>
      </c>
      <c r="B386" s="82" t="s">
        <v>10</v>
      </c>
      <c r="C386" s="82">
        <v>6</v>
      </c>
      <c r="D386" s="82">
        <v>0</v>
      </c>
      <c r="E386" s="91" t="s">
        <v>285</v>
      </c>
      <c r="F386" s="82"/>
      <c r="G386" s="29">
        <f>G388</f>
        <v>63012.5</v>
      </c>
      <c r="H386" s="29">
        <f aca="true" t="shared" si="32" ref="H386:M386">H388</f>
        <v>60762.5</v>
      </c>
      <c r="I386" s="29">
        <f t="shared" si="32"/>
        <v>2250</v>
      </c>
      <c r="J386" s="29">
        <f t="shared" si="32"/>
        <v>15951.55</v>
      </c>
      <c r="K386" s="29">
        <f t="shared" si="32"/>
        <v>31638.5</v>
      </c>
      <c r="L386" s="29">
        <f t="shared" si="32"/>
        <v>47325.55</v>
      </c>
      <c r="M386" s="29">
        <f t="shared" si="32"/>
        <v>63012.5</v>
      </c>
    </row>
    <row r="387" spans="1:13" ht="13.5">
      <c r="A387" s="82"/>
      <c r="B387" s="82"/>
      <c r="C387" s="82"/>
      <c r="D387" s="82"/>
      <c r="E387" s="91" t="s">
        <v>156</v>
      </c>
      <c r="F387" s="82"/>
      <c r="G387" s="29"/>
      <c r="H387" s="29"/>
      <c r="I387" s="29"/>
      <c r="J387" s="29"/>
      <c r="K387" s="29"/>
      <c r="L387" s="29"/>
      <c r="M387" s="29"/>
    </row>
    <row r="388" spans="1:13" ht="42.75" customHeight="1">
      <c r="A388" s="82">
        <v>2561</v>
      </c>
      <c r="B388" s="82" t="s">
        <v>10</v>
      </c>
      <c r="C388" s="82">
        <v>6</v>
      </c>
      <c r="D388" s="82">
        <v>1</v>
      </c>
      <c r="E388" s="91" t="s">
        <v>285</v>
      </c>
      <c r="F388" s="82"/>
      <c r="G388" s="29">
        <f>SUM(G390:G395)</f>
        <v>63012.5</v>
      </c>
      <c r="H388" s="29">
        <f aca="true" t="shared" si="33" ref="H388:M388">SUM(H390:H395)</f>
        <v>60762.5</v>
      </c>
      <c r="I388" s="29">
        <f t="shared" si="33"/>
        <v>2250</v>
      </c>
      <c r="J388" s="29">
        <f t="shared" si="33"/>
        <v>15951.55</v>
      </c>
      <c r="K388" s="29">
        <f t="shared" si="33"/>
        <v>31638.5</v>
      </c>
      <c r="L388" s="29">
        <f t="shared" si="33"/>
        <v>47325.55</v>
      </c>
      <c r="M388" s="29">
        <f t="shared" si="33"/>
        <v>63012.5</v>
      </c>
    </row>
    <row r="389" spans="1:13" ht="53.25" customHeight="1">
      <c r="A389" s="82"/>
      <c r="B389" s="82"/>
      <c r="C389" s="82"/>
      <c r="D389" s="82"/>
      <c r="E389" s="91" t="s">
        <v>180</v>
      </c>
      <c r="F389" s="82"/>
      <c r="G389" s="29"/>
      <c r="H389" s="29"/>
      <c r="I389" s="29"/>
      <c r="J389" s="29"/>
      <c r="K389" s="29"/>
      <c r="L389" s="29"/>
      <c r="M389" s="29"/>
    </row>
    <row r="390" spans="1:13" ht="26.25" customHeight="1">
      <c r="A390" s="82"/>
      <c r="B390" s="82"/>
      <c r="C390" s="82"/>
      <c r="D390" s="82"/>
      <c r="E390" s="91" t="s">
        <v>158</v>
      </c>
      <c r="F390" s="82" t="s">
        <v>20</v>
      </c>
      <c r="G390" s="29">
        <v>44961</v>
      </c>
      <c r="H390" s="29">
        <f>+G390</f>
        <v>44961</v>
      </c>
      <c r="I390" s="29"/>
      <c r="J390" s="29">
        <f aca="true" t="shared" si="34" ref="J390:J395">+G390/12*3</f>
        <v>11240.25</v>
      </c>
      <c r="K390" s="29">
        <f aca="true" t="shared" si="35" ref="K390:K395">+G390/12*6</f>
        <v>22480.5</v>
      </c>
      <c r="L390" s="29">
        <f aca="true" t="shared" si="36" ref="L390:L395">+G390/12*9</f>
        <v>33720.75</v>
      </c>
      <c r="M390" s="29">
        <f aca="true" t="shared" si="37" ref="M390:M395">+G390</f>
        <v>44961</v>
      </c>
    </row>
    <row r="391" spans="1:13" ht="21" customHeight="1">
      <c r="A391" s="82"/>
      <c r="B391" s="82"/>
      <c r="C391" s="82"/>
      <c r="D391" s="82"/>
      <c r="E391" s="91" t="s">
        <v>582</v>
      </c>
      <c r="F391" s="82" t="s">
        <v>47</v>
      </c>
      <c r="G391" s="29">
        <v>8230</v>
      </c>
      <c r="H391" s="29">
        <f>+G391</f>
        <v>8230</v>
      </c>
      <c r="I391" s="29">
        <v>0</v>
      </c>
      <c r="J391" s="29">
        <f t="shared" si="34"/>
        <v>2057.5</v>
      </c>
      <c r="K391" s="29">
        <f t="shared" si="35"/>
        <v>4115</v>
      </c>
      <c r="L391" s="29">
        <f t="shared" si="36"/>
        <v>6172.5</v>
      </c>
      <c r="M391" s="29">
        <f t="shared" si="37"/>
        <v>8230</v>
      </c>
    </row>
    <row r="392" spans="1:13" ht="16.5" customHeight="1">
      <c r="A392" s="82"/>
      <c r="B392" s="82"/>
      <c r="C392" s="82"/>
      <c r="D392" s="82"/>
      <c r="E392" s="91" t="s">
        <v>555</v>
      </c>
      <c r="F392" s="82">
        <v>4213</v>
      </c>
      <c r="G392" s="29">
        <v>4541.5</v>
      </c>
      <c r="H392" s="29">
        <f>G392</f>
        <v>4541.5</v>
      </c>
      <c r="I392" s="29"/>
      <c r="J392" s="29">
        <v>1333.8</v>
      </c>
      <c r="K392" s="29">
        <v>2403</v>
      </c>
      <c r="L392" s="29">
        <v>3472.3</v>
      </c>
      <c r="M392" s="29">
        <f t="shared" si="37"/>
        <v>4541.5</v>
      </c>
    </row>
    <row r="393" spans="1:13" ht="17.25" customHeight="1">
      <c r="A393" s="82"/>
      <c r="B393" s="82"/>
      <c r="C393" s="82"/>
      <c r="D393" s="82"/>
      <c r="E393" s="91" t="s">
        <v>601</v>
      </c>
      <c r="F393" s="82">
        <v>5131</v>
      </c>
      <c r="G393" s="29">
        <v>2250</v>
      </c>
      <c r="H393" s="29"/>
      <c r="I393" s="29">
        <f>G393</f>
        <v>2250</v>
      </c>
      <c r="J393" s="29">
        <f t="shared" si="34"/>
        <v>562.5</v>
      </c>
      <c r="K393" s="29">
        <f t="shared" si="35"/>
        <v>1125</v>
      </c>
      <c r="L393" s="29">
        <f t="shared" si="36"/>
        <v>1687.5</v>
      </c>
      <c r="M393" s="29">
        <f t="shared" si="37"/>
        <v>2250</v>
      </c>
    </row>
    <row r="394" spans="1:13" ht="13.5">
      <c r="A394" s="82"/>
      <c r="B394" s="82"/>
      <c r="C394" s="82"/>
      <c r="D394" s="82"/>
      <c r="E394" s="91" t="s">
        <v>556</v>
      </c>
      <c r="F394" s="82">
        <v>4262</v>
      </c>
      <c r="G394" s="29">
        <v>2050</v>
      </c>
      <c r="H394" s="29">
        <f>G394</f>
        <v>2050</v>
      </c>
      <c r="I394" s="29"/>
      <c r="J394" s="29">
        <f t="shared" si="34"/>
        <v>512.5</v>
      </c>
      <c r="K394" s="29">
        <f t="shared" si="35"/>
        <v>1025</v>
      </c>
      <c r="L394" s="29">
        <f t="shared" si="36"/>
        <v>1537.5</v>
      </c>
      <c r="M394" s="29">
        <f t="shared" si="37"/>
        <v>2050</v>
      </c>
    </row>
    <row r="395" spans="1:13" ht="13.5">
      <c r="A395" s="82"/>
      <c r="B395" s="82"/>
      <c r="C395" s="82"/>
      <c r="D395" s="82"/>
      <c r="E395" s="91" t="s">
        <v>600</v>
      </c>
      <c r="F395" s="82">
        <v>4269</v>
      </c>
      <c r="G395" s="29">
        <v>980</v>
      </c>
      <c r="H395" s="29">
        <f>G395</f>
        <v>980</v>
      </c>
      <c r="I395" s="29"/>
      <c r="J395" s="29">
        <f t="shared" si="34"/>
        <v>245</v>
      </c>
      <c r="K395" s="29">
        <f t="shared" si="35"/>
        <v>490</v>
      </c>
      <c r="L395" s="29">
        <f t="shared" si="36"/>
        <v>735</v>
      </c>
      <c r="M395" s="29">
        <f t="shared" si="37"/>
        <v>980</v>
      </c>
    </row>
    <row r="396" spans="1:13" ht="13.5">
      <c r="A396" s="82"/>
      <c r="B396" s="82"/>
      <c r="C396" s="82"/>
      <c r="D396" s="82"/>
      <c r="E396" s="91"/>
      <c r="F396" s="82"/>
      <c r="G396" s="29"/>
      <c r="H396" s="29"/>
      <c r="I396" s="29"/>
      <c r="J396" s="29"/>
      <c r="K396" s="29"/>
      <c r="L396" s="29"/>
      <c r="M396" s="29"/>
    </row>
    <row r="397" spans="1:13" ht="77.25" customHeight="1">
      <c r="A397" s="82">
        <v>2600</v>
      </c>
      <c r="B397" s="82" t="s">
        <v>11</v>
      </c>
      <c r="C397" s="82">
        <v>0</v>
      </c>
      <c r="D397" s="82">
        <v>0</v>
      </c>
      <c r="E397" s="91" t="s">
        <v>286</v>
      </c>
      <c r="F397" s="82"/>
      <c r="G397" s="29">
        <f>G399+G405+G411+G417+G428+G433</f>
        <v>406152.3</v>
      </c>
      <c r="H397" s="29">
        <f aca="true" t="shared" si="38" ref="H397:M397">H399+H405+H411+H417+H428+H433</f>
        <v>331307.9</v>
      </c>
      <c r="I397" s="29">
        <f t="shared" si="38"/>
        <v>74844.4</v>
      </c>
      <c r="J397" s="29">
        <f t="shared" si="38"/>
        <v>139592.55</v>
      </c>
      <c r="K397" s="29">
        <f t="shared" si="38"/>
        <v>217999</v>
      </c>
      <c r="L397" s="29">
        <f t="shared" si="38"/>
        <v>315989.9411290331</v>
      </c>
      <c r="M397" s="29">
        <f t="shared" si="38"/>
        <v>406152.3</v>
      </c>
    </row>
    <row r="398" spans="1:13" ht="13.5">
      <c r="A398" s="82"/>
      <c r="B398" s="82"/>
      <c r="C398" s="82"/>
      <c r="D398" s="82"/>
      <c r="E398" s="91" t="s">
        <v>154</v>
      </c>
      <c r="F398" s="82"/>
      <c r="G398" s="29"/>
      <c r="H398" s="29"/>
      <c r="I398" s="29"/>
      <c r="J398" s="29"/>
      <c r="K398" s="29"/>
      <c r="L398" s="29"/>
      <c r="M398" s="29"/>
    </row>
    <row r="399" spans="1:13" ht="13.5">
      <c r="A399" s="82">
        <v>2610</v>
      </c>
      <c r="B399" s="82" t="s">
        <v>11</v>
      </c>
      <c r="C399" s="82">
        <v>1</v>
      </c>
      <c r="D399" s="82">
        <v>0</v>
      </c>
      <c r="E399" s="91" t="s">
        <v>287</v>
      </c>
      <c r="F399" s="82"/>
      <c r="G399" s="29"/>
      <c r="H399" s="29"/>
      <c r="I399" s="29"/>
      <c r="J399" s="29"/>
      <c r="K399" s="29"/>
      <c r="L399" s="29"/>
      <c r="M399" s="29"/>
    </row>
    <row r="400" spans="1:13" ht="13.5">
      <c r="A400" s="82"/>
      <c r="B400" s="82"/>
      <c r="C400" s="82"/>
      <c r="D400" s="82"/>
      <c r="E400" s="91" t="s">
        <v>156</v>
      </c>
      <c r="F400" s="82"/>
      <c r="G400" s="29"/>
      <c r="H400" s="29"/>
      <c r="I400" s="29"/>
      <c r="J400" s="29"/>
      <c r="K400" s="29"/>
      <c r="L400" s="29"/>
      <c r="M400" s="29"/>
    </row>
    <row r="401" spans="1:13" ht="13.5">
      <c r="A401" s="82">
        <v>2611</v>
      </c>
      <c r="B401" s="82" t="s">
        <v>11</v>
      </c>
      <c r="C401" s="82">
        <v>1</v>
      </c>
      <c r="D401" s="82">
        <v>1</v>
      </c>
      <c r="E401" s="91" t="s">
        <v>288</v>
      </c>
      <c r="F401" s="82"/>
      <c r="G401" s="29"/>
      <c r="H401" s="29"/>
      <c r="I401" s="29"/>
      <c r="J401" s="29"/>
      <c r="K401" s="29"/>
      <c r="L401" s="29"/>
      <c r="M401" s="29"/>
    </row>
    <row r="402" spans="1:13" ht="57" customHeight="1">
      <c r="A402" s="82"/>
      <c r="B402" s="82"/>
      <c r="C402" s="82"/>
      <c r="D402" s="82"/>
      <c r="E402" s="91" t="s">
        <v>180</v>
      </c>
      <c r="F402" s="82"/>
      <c r="G402" s="29"/>
      <c r="H402" s="29"/>
      <c r="I402" s="29"/>
      <c r="J402" s="29"/>
      <c r="K402" s="29"/>
      <c r="L402" s="29"/>
      <c r="M402" s="29"/>
    </row>
    <row r="403" spans="1:13" ht="13.5">
      <c r="A403" s="82"/>
      <c r="B403" s="82"/>
      <c r="C403" s="82"/>
      <c r="D403" s="82"/>
      <c r="E403" s="91" t="s">
        <v>181</v>
      </c>
      <c r="F403" s="82"/>
      <c r="G403" s="29"/>
      <c r="H403" s="29"/>
      <c r="I403" s="29"/>
      <c r="J403" s="29"/>
      <c r="K403" s="29"/>
      <c r="L403" s="29"/>
      <c r="M403" s="29"/>
    </row>
    <row r="404" spans="1:13" ht="13.5">
      <c r="A404" s="82"/>
      <c r="B404" s="82"/>
      <c r="C404" s="82"/>
      <c r="D404" s="82"/>
      <c r="E404" s="91" t="s">
        <v>181</v>
      </c>
      <c r="F404" s="82"/>
      <c r="G404" s="29"/>
      <c r="H404" s="29"/>
      <c r="I404" s="29"/>
      <c r="J404" s="29"/>
      <c r="K404" s="29"/>
      <c r="L404" s="29"/>
      <c r="M404" s="29"/>
    </row>
    <row r="405" spans="1:13" ht="13.5">
      <c r="A405" s="82">
        <v>2620</v>
      </c>
      <c r="B405" s="82" t="s">
        <v>11</v>
      </c>
      <c r="C405" s="82">
        <v>2</v>
      </c>
      <c r="D405" s="82">
        <v>0</v>
      </c>
      <c r="E405" s="91" t="s">
        <v>289</v>
      </c>
      <c r="F405" s="82"/>
      <c r="G405" s="29"/>
      <c r="H405" s="29"/>
      <c r="I405" s="29"/>
      <c r="J405" s="29"/>
      <c r="K405" s="29"/>
      <c r="L405" s="29"/>
      <c r="M405" s="29"/>
    </row>
    <row r="406" spans="1:13" ht="13.5">
      <c r="A406" s="82"/>
      <c r="B406" s="82"/>
      <c r="C406" s="82"/>
      <c r="D406" s="82"/>
      <c r="E406" s="91" t="s">
        <v>156</v>
      </c>
      <c r="F406" s="82"/>
      <c r="G406" s="29"/>
      <c r="H406" s="29"/>
      <c r="I406" s="29"/>
      <c r="J406" s="29"/>
      <c r="K406" s="29"/>
      <c r="L406" s="29"/>
      <c r="M406" s="29"/>
    </row>
    <row r="407" spans="1:13" ht="13.5">
      <c r="A407" s="82">
        <v>2621</v>
      </c>
      <c r="B407" s="82" t="s">
        <v>11</v>
      </c>
      <c r="C407" s="82">
        <v>2</v>
      </c>
      <c r="D407" s="82">
        <v>1</v>
      </c>
      <c r="E407" s="91" t="s">
        <v>289</v>
      </c>
      <c r="F407" s="82"/>
      <c r="G407" s="29"/>
      <c r="H407" s="29"/>
      <c r="I407" s="29"/>
      <c r="J407" s="29"/>
      <c r="K407" s="29"/>
      <c r="L407" s="29"/>
      <c r="M407" s="29"/>
    </row>
    <row r="408" spans="1:13" ht="60.75" customHeight="1">
      <c r="A408" s="82"/>
      <c r="B408" s="82"/>
      <c r="C408" s="82"/>
      <c r="D408" s="82"/>
      <c r="E408" s="91" t="s">
        <v>180</v>
      </c>
      <c r="F408" s="82"/>
      <c r="G408" s="29"/>
      <c r="H408" s="29"/>
      <c r="I408" s="29"/>
      <c r="J408" s="29"/>
      <c r="K408" s="29"/>
      <c r="L408" s="29"/>
      <c r="M408" s="29"/>
    </row>
    <row r="409" spans="1:13" ht="13.5">
      <c r="A409" s="82"/>
      <c r="B409" s="82"/>
      <c r="C409" s="82"/>
      <c r="D409" s="82"/>
      <c r="E409" s="91" t="s">
        <v>599</v>
      </c>
      <c r="F409" s="82"/>
      <c r="G409" s="29"/>
      <c r="H409" s="29"/>
      <c r="I409" s="29"/>
      <c r="J409" s="29"/>
      <c r="K409" s="29"/>
      <c r="L409" s="29"/>
      <c r="M409" s="29"/>
    </row>
    <row r="410" spans="1:13" ht="13.5">
      <c r="A410" s="82"/>
      <c r="B410" s="82"/>
      <c r="C410" s="82"/>
      <c r="D410" s="82"/>
      <c r="E410" s="91" t="s">
        <v>181</v>
      </c>
      <c r="F410" s="82"/>
      <c r="G410" s="29"/>
      <c r="H410" s="29"/>
      <c r="I410" s="29"/>
      <c r="J410" s="29"/>
      <c r="K410" s="29"/>
      <c r="L410" s="29"/>
      <c r="M410" s="29"/>
    </row>
    <row r="411" spans="1:13" ht="13.5">
      <c r="A411" s="82">
        <v>2630</v>
      </c>
      <c r="B411" s="82" t="s">
        <v>11</v>
      </c>
      <c r="C411" s="82">
        <v>3</v>
      </c>
      <c r="D411" s="82">
        <v>0</v>
      </c>
      <c r="E411" s="91" t="s">
        <v>290</v>
      </c>
      <c r="F411" s="82"/>
      <c r="G411" s="29"/>
      <c r="H411" s="29"/>
      <c r="I411" s="29"/>
      <c r="J411" s="29"/>
      <c r="K411" s="29"/>
      <c r="L411" s="29"/>
      <c r="M411" s="29"/>
    </row>
    <row r="412" spans="1:13" ht="13.5">
      <c r="A412" s="82"/>
      <c r="B412" s="82"/>
      <c r="C412" s="82"/>
      <c r="D412" s="82"/>
      <c r="E412" s="91" t="s">
        <v>156</v>
      </c>
      <c r="F412" s="82"/>
      <c r="G412" s="29"/>
      <c r="H412" s="29"/>
      <c r="I412" s="29"/>
      <c r="J412" s="29"/>
      <c r="K412" s="29"/>
      <c r="L412" s="29"/>
      <c r="M412" s="29"/>
    </row>
    <row r="413" spans="1:13" ht="13.5">
      <c r="A413" s="82">
        <v>2631</v>
      </c>
      <c r="B413" s="82" t="s">
        <v>11</v>
      </c>
      <c r="C413" s="82">
        <v>3</v>
      </c>
      <c r="D413" s="82">
        <v>1</v>
      </c>
      <c r="E413" s="91" t="s">
        <v>291</v>
      </c>
      <c r="F413" s="82"/>
      <c r="G413" s="29"/>
      <c r="H413" s="29"/>
      <c r="I413" s="29"/>
      <c r="J413" s="29"/>
      <c r="K413" s="29"/>
      <c r="L413" s="29"/>
      <c r="M413" s="29"/>
    </row>
    <row r="414" spans="1:13" ht="56.25" customHeight="1">
      <c r="A414" s="82"/>
      <c r="B414" s="82"/>
      <c r="C414" s="82"/>
      <c r="D414" s="82"/>
      <c r="E414" s="91" t="s">
        <v>180</v>
      </c>
      <c r="F414" s="82"/>
      <c r="G414" s="29"/>
      <c r="H414" s="29"/>
      <c r="I414" s="29"/>
      <c r="J414" s="29"/>
      <c r="K414" s="29"/>
      <c r="L414" s="29"/>
      <c r="M414" s="29"/>
    </row>
    <row r="415" spans="1:13" ht="13.5">
      <c r="A415" s="82"/>
      <c r="B415" s="82"/>
      <c r="C415" s="82"/>
      <c r="D415" s="82"/>
      <c r="E415" s="91" t="s">
        <v>181</v>
      </c>
      <c r="F415" s="82"/>
      <c r="G415" s="29"/>
      <c r="H415" s="29"/>
      <c r="I415" s="29"/>
      <c r="J415" s="29"/>
      <c r="K415" s="29"/>
      <c r="L415" s="29"/>
      <c r="M415" s="29"/>
    </row>
    <row r="416" spans="1:13" ht="13.5">
      <c r="A416" s="82"/>
      <c r="B416" s="82"/>
      <c r="C416" s="82"/>
      <c r="D416" s="82"/>
      <c r="E416" s="91" t="s">
        <v>181</v>
      </c>
      <c r="F416" s="82"/>
      <c r="G416" s="29"/>
      <c r="H416" s="29"/>
      <c r="I416" s="29"/>
      <c r="J416" s="29"/>
      <c r="K416" s="29"/>
      <c r="L416" s="29"/>
      <c r="M416" s="29"/>
    </row>
    <row r="417" spans="1:13" ht="13.5">
      <c r="A417" s="82">
        <v>2640</v>
      </c>
      <c r="B417" s="82" t="s">
        <v>11</v>
      </c>
      <c r="C417" s="82">
        <v>4</v>
      </c>
      <c r="D417" s="82">
        <v>0</v>
      </c>
      <c r="E417" s="91" t="s">
        <v>292</v>
      </c>
      <c r="F417" s="82"/>
      <c r="G417" s="29">
        <f>G419</f>
        <v>209170.3</v>
      </c>
      <c r="H417" s="29">
        <f aca="true" t="shared" si="39" ref="H417:M417">H419</f>
        <v>193170.3</v>
      </c>
      <c r="I417" s="29">
        <f t="shared" si="39"/>
        <v>16000</v>
      </c>
      <c r="J417" s="29">
        <f t="shared" si="39"/>
        <v>68314.1</v>
      </c>
      <c r="K417" s="29">
        <f t="shared" si="39"/>
        <v>106486.2</v>
      </c>
      <c r="L417" s="29">
        <f t="shared" si="39"/>
        <v>157344.9</v>
      </c>
      <c r="M417" s="29">
        <f t="shared" si="39"/>
        <v>209170.3</v>
      </c>
    </row>
    <row r="418" spans="1:13" ht="13.5">
      <c r="A418" s="82"/>
      <c r="B418" s="82"/>
      <c r="C418" s="82"/>
      <c r="D418" s="82"/>
      <c r="E418" s="91" t="s">
        <v>156</v>
      </c>
      <c r="F418" s="82"/>
      <c r="G418" s="29"/>
      <c r="H418" s="29"/>
      <c r="I418" s="29"/>
      <c r="J418" s="29"/>
      <c r="K418" s="29"/>
      <c r="L418" s="29"/>
      <c r="M418" s="29"/>
    </row>
    <row r="419" spans="1:13" ht="13.5">
      <c r="A419" s="82">
        <v>2641</v>
      </c>
      <c r="B419" s="82" t="s">
        <v>11</v>
      </c>
      <c r="C419" s="82">
        <v>4</v>
      </c>
      <c r="D419" s="82">
        <v>1</v>
      </c>
      <c r="E419" s="91" t="s">
        <v>293</v>
      </c>
      <c r="F419" s="82"/>
      <c r="G419" s="29">
        <f>SUM(G421:G426)</f>
        <v>209170.3</v>
      </c>
      <c r="H419" s="29">
        <f aca="true" t="shared" si="40" ref="H419:M419">SUM(H421:H426)</f>
        <v>193170.3</v>
      </c>
      <c r="I419" s="29">
        <f t="shared" si="40"/>
        <v>16000</v>
      </c>
      <c r="J419" s="29">
        <f t="shared" si="40"/>
        <v>68314.1</v>
      </c>
      <c r="K419" s="29">
        <f t="shared" si="40"/>
        <v>106486.2</v>
      </c>
      <c r="L419" s="29">
        <f t="shared" si="40"/>
        <v>157344.9</v>
      </c>
      <c r="M419" s="29">
        <f t="shared" si="40"/>
        <v>209170.3</v>
      </c>
    </row>
    <row r="420" spans="1:13" ht="55.5" customHeight="1">
      <c r="A420" s="82"/>
      <c r="B420" s="82"/>
      <c r="C420" s="82"/>
      <c r="D420" s="82"/>
      <c r="E420" s="91" t="s">
        <v>180</v>
      </c>
      <c r="F420" s="82"/>
      <c r="G420" s="29"/>
      <c r="H420" s="29"/>
      <c r="I420" s="29"/>
      <c r="J420" s="29"/>
      <c r="K420" s="29"/>
      <c r="L420" s="29"/>
      <c r="M420" s="29"/>
    </row>
    <row r="421" spans="1:13" ht="13.5">
      <c r="A421" s="82"/>
      <c r="B421" s="82"/>
      <c r="C421" s="82"/>
      <c r="D421" s="82"/>
      <c r="E421" s="91" t="s">
        <v>597</v>
      </c>
      <c r="F421" s="82">
        <v>4212</v>
      </c>
      <c r="G421" s="29">
        <v>191770.3</v>
      </c>
      <c r="H421" s="29">
        <f>G421</f>
        <v>191770.3</v>
      </c>
      <c r="I421" s="29"/>
      <c r="J421" s="29">
        <v>54487.8</v>
      </c>
      <c r="K421" s="29">
        <v>89786.2</v>
      </c>
      <c r="L421" s="29">
        <v>140294.9</v>
      </c>
      <c r="M421" s="29">
        <f aca="true" t="shared" si="41" ref="M421:M426">+G421</f>
        <v>191770.3</v>
      </c>
    </row>
    <row r="422" spans="1:13" ht="13.5">
      <c r="A422" s="82"/>
      <c r="B422" s="82"/>
      <c r="C422" s="82"/>
      <c r="D422" s="82"/>
      <c r="E422" s="91" t="s">
        <v>551</v>
      </c>
      <c r="F422" s="82">
        <v>4239</v>
      </c>
      <c r="G422" s="29">
        <v>0</v>
      </c>
      <c r="H422" s="29">
        <v>0</v>
      </c>
      <c r="I422" s="29"/>
      <c r="J422" s="29">
        <f>+G422/12*3</f>
        <v>0</v>
      </c>
      <c r="K422" s="29">
        <f>+G422/12*6</f>
        <v>0</v>
      </c>
      <c r="L422" s="29">
        <f>+G422/12*9</f>
        <v>0</v>
      </c>
      <c r="M422" s="29">
        <f t="shared" si="41"/>
        <v>0</v>
      </c>
    </row>
    <row r="423" spans="1:13" ht="13.5">
      <c r="A423" s="82"/>
      <c r="B423" s="82"/>
      <c r="C423" s="82"/>
      <c r="D423" s="82"/>
      <c r="E423" s="91" t="s">
        <v>172</v>
      </c>
      <c r="F423" s="82">
        <v>4269</v>
      </c>
      <c r="G423" s="29">
        <v>1400</v>
      </c>
      <c r="H423" s="29">
        <f>+G423</f>
        <v>1400</v>
      </c>
      <c r="I423" s="29"/>
      <c r="J423" s="29">
        <f>+G423/12*3</f>
        <v>350</v>
      </c>
      <c r="K423" s="29">
        <f>+G423/12*6</f>
        <v>700</v>
      </c>
      <c r="L423" s="29">
        <f>+G423/12*9</f>
        <v>1050</v>
      </c>
      <c r="M423" s="29">
        <f t="shared" si="41"/>
        <v>1400</v>
      </c>
    </row>
    <row r="424" spans="1:13" ht="13.5">
      <c r="A424" s="82"/>
      <c r="B424" s="82"/>
      <c r="C424" s="82"/>
      <c r="D424" s="82"/>
      <c r="E424" s="91" t="s">
        <v>547</v>
      </c>
      <c r="F424" s="82">
        <v>4822</v>
      </c>
      <c r="G424" s="29">
        <v>0</v>
      </c>
      <c r="H424" s="29">
        <f>G424</f>
        <v>0</v>
      </c>
      <c r="I424" s="29"/>
      <c r="J424" s="29">
        <f>+G424/12*3</f>
        <v>0</v>
      </c>
      <c r="K424" s="29">
        <f>+G424/12*6</f>
        <v>0</v>
      </c>
      <c r="L424" s="29">
        <f>+G424/12*9</f>
        <v>0</v>
      </c>
      <c r="M424" s="29">
        <f t="shared" si="41"/>
        <v>0</v>
      </c>
    </row>
    <row r="425" spans="1:13" ht="13.5">
      <c r="A425" s="82"/>
      <c r="B425" s="82"/>
      <c r="C425" s="82"/>
      <c r="D425" s="82"/>
      <c r="E425" s="91" t="s">
        <v>557</v>
      </c>
      <c r="F425" s="82">
        <v>5112</v>
      </c>
      <c r="G425" s="29">
        <v>0</v>
      </c>
      <c r="H425" s="29"/>
      <c r="I425" s="29">
        <f>G425</f>
        <v>0</v>
      </c>
      <c r="J425" s="29">
        <f>+G425/12*3</f>
        <v>0</v>
      </c>
      <c r="K425" s="29">
        <f>+G425/12*6</f>
        <v>0</v>
      </c>
      <c r="L425" s="29">
        <f>+G425/12*9</f>
        <v>0</v>
      </c>
      <c r="M425" s="29">
        <f t="shared" si="41"/>
        <v>0</v>
      </c>
    </row>
    <row r="426" spans="1:13" ht="13.5">
      <c r="A426" s="82"/>
      <c r="B426" s="82"/>
      <c r="C426" s="82"/>
      <c r="D426" s="82"/>
      <c r="E426" s="91" t="s">
        <v>598</v>
      </c>
      <c r="F426" s="82">
        <v>5129</v>
      </c>
      <c r="G426" s="29">
        <v>16000</v>
      </c>
      <c r="H426" s="29"/>
      <c r="I426" s="29">
        <f>G426</f>
        <v>16000</v>
      </c>
      <c r="J426" s="29">
        <v>13476.3</v>
      </c>
      <c r="K426" s="29">
        <v>16000</v>
      </c>
      <c r="L426" s="29">
        <v>16000</v>
      </c>
      <c r="M426" s="29">
        <f t="shared" si="41"/>
        <v>16000</v>
      </c>
    </row>
    <row r="427" spans="1:13" ht="13.5">
      <c r="A427" s="82"/>
      <c r="B427" s="82"/>
      <c r="C427" s="82"/>
      <c r="D427" s="82"/>
      <c r="E427" s="91" t="s">
        <v>181</v>
      </c>
      <c r="F427" s="82"/>
      <c r="G427" s="29"/>
      <c r="H427" s="29"/>
      <c r="I427" s="29"/>
      <c r="J427" s="29"/>
      <c r="K427" s="29"/>
      <c r="L427" s="29"/>
      <c r="M427" s="29"/>
    </row>
    <row r="428" spans="1:13" ht="57" customHeight="1">
      <c r="A428" s="82">
        <v>2650</v>
      </c>
      <c r="B428" s="82" t="s">
        <v>11</v>
      </c>
      <c r="C428" s="82">
        <v>5</v>
      </c>
      <c r="D428" s="82">
        <v>0</v>
      </c>
      <c r="E428" s="91" t="s">
        <v>294</v>
      </c>
      <c r="F428" s="82"/>
      <c r="G428" s="29"/>
      <c r="H428" s="29"/>
      <c r="I428" s="29"/>
      <c r="J428" s="29"/>
      <c r="K428" s="29"/>
      <c r="L428" s="29"/>
      <c r="M428" s="29"/>
    </row>
    <row r="429" spans="1:13" ht="13.5">
      <c r="A429" s="82"/>
      <c r="B429" s="82"/>
      <c r="C429" s="82"/>
      <c r="D429" s="82"/>
      <c r="E429" s="91" t="s">
        <v>156</v>
      </c>
      <c r="F429" s="82"/>
      <c r="G429" s="29"/>
      <c r="H429" s="29"/>
      <c r="I429" s="29"/>
      <c r="J429" s="29"/>
      <c r="K429" s="29"/>
      <c r="L429" s="29"/>
      <c r="M429" s="29"/>
    </row>
    <row r="430" spans="1:13" ht="60" customHeight="1">
      <c r="A430" s="82">
        <v>2651</v>
      </c>
      <c r="B430" s="82" t="s">
        <v>11</v>
      </c>
      <c r="C430" s="82">
        <v>5</v>
      </c>
      <c r="D430" s="82">
        <v>1</v>
      </c>
      <c r="E430" s="91" t="s">
        <v>294</v>
      </c>
      <c r="F430" s="82"/>
      <c r="G430" s="29"/>
      <c r="H430" s="29"/>
      <c r="I430" s="29"/>
      <c r="J430" s="29"/>
      <c r="K430" s="29"/>
      <c r="L430" s="29"/>
      <c r="M430" s="29"/>
    </row>
    <row r="431" spans="1:13" ht="54" customHeight="1">
      <c r="A431" s="82"/>
      <c r="B431" s="82"/>
      <c r="C431" s="82"/>
      <c r="D431" s="82"/>
      <c r="E431" s="91" t="s">
        <v>180</v>
      </c>
      <c r="F431" s="82"/>
      <c r="G431" s="29"/>
      <c r="H431" s="29"/>
      <c r="I431" s="29"/>
      <c r="J431" s="29"/>
      <c r="K431" s="29"/>
      <c r="L431" s="29"/>
      <c r="M431" s="29"/>
    </row>
    <row r="432" spans="1:13" ht="13.5">
      <c r="A432" s="82"/>
      <c r="B432" s="82"/>
      <c r="C432" s="82"/>
      <c r="D432" s="82"/>
      <c r="E432" s="91" t="s">
        <v>181</v>
      </c>
      <c r="F432" s="82"/>
      <c r="G432" s="29"/>
      <c r="H432" s="29"/>
      <c r="I432" s="29"/>
      <c r="J432" s="29"/>
      <c r="K432" s="29"/>
      <c r="L432" s="29"/>
      <c r="M432" s="29"/>
    </row>
    <row r="433" spans="1:13" ht="37.5" customHeight="1">
      <c r="A433" s="82">
        <v>2660</v>
      </c>
      <c r="B433" s="82" t="s">
        <v>11</v>
      </c>
      <c r="C433" s="82">
        <v>6</v>
      </c>
      <c r="D433" s="82">
        <v>0</v>
      </c>
      <c r="E433" s="91" t="s">
        <v>295</v>
      </c>
      <c r="F433" s="82"/>
      <c r="G433" s="29">
        <f>G435</f>
        <v>196982</v>
      </c>
      <c r="H433" s="29">
        <f aca="true" t="shared" si="42" ref="H433:M433">H435</f>
        <v>138137.6</v>
      </c>
      <c r="I433" s="29">
        <f t="shared" si="42"/>
        <v>58844.4</v>
      </c>
      <c r="J433" s="29">
        <f t="shared" si="42"/>
        <v>71278.45</v>
      </c>
      <c r="K433" s="29">
        <f t="shared" si="42"/>
        <v>111512.8</v>
      </c>
      <c r="L433" s="29">
        <f t="shared" si="42"/>
        <v>158645.04112903308</v>
      </c>
      <c r="M433" s="29">
        <f t="shared" si="42"/>
        <v>196982</v>
      </c>
    </row>
    <row r="434" spans="1:13" ht="13.5">
      <c r="A434" s="82"/>
      <c r="B434" s="82"/>
      <c r="C434" s="82"/>
      <c r="D434" s="82"/>
      <c r="E434" s="91" t="s">
        <v>156</v>
      </c>
      <c r="F434" s="82"/>
      <c r="G434" s="29"/>
      <c r="H434" s="29"/>
      <c r="I434" s="29"/>
      <c r="J434" s="29"/>
      <c r="K434" s="29"/>
      <c r="L434" s="29"/>
      <c r="M434" s="29"/>
    </row>
    <row r="435" spans="1:13" ht="36" customHeight="1">
      <c r="A435" s="82">
        <v>2661</v>
      </c>
      <c r="B435" s="82" t="s">
        <v>11</v>
      </c>
      <c r="C435" s="82">
        <v>6</v>
      </c>
      <c r="D435" s="82">
        <v>1</v>
      </c>
      <c r="E435" s="91" t="s">
        <v>295</v>
      </c>
      <c r="F435" s="82"/>
      <c r="G435" s="29">
        <f>SUM(G437:G449)</f>
        <v>196982</v>
      </c>
      <c r="H435" s="29">
        <f aca="true" t="shared" si="43" ref="H435:M435">SUM(H437:H449)</f>
        <v>138137.6</v>
      </c>
      <c r="I435" s="29">
        <f t="shared" si="43"/>
        <v>58844.4</v>
      </c>
      <c r="J435" s="29">
        <f t="shared" si="43"/>
        <v>71278.45</v>
      </c>
      <c r="K435" s="29">
        <f t="shared" si="43"/>
        <v>111512.8</v>
      </c>
      <c r="L435" s="29">
        <f t="shared" si="43"/>
        <v>158645.04112903308</v>
      </c>
      <c r="M435" s="29">
        <f t="shared" si="43"/>
        <v>196982</v>
      </c>
    </row>
    <row r="436" spans="1:13" ht="55.5" customHeight="1">
      <c r="A436" s="82"/>
      <c r="B436" s="82"/>
      <c r="C436" s="82"/>
      <c r="D436" s="82"/>
      <c r="E436" s="91" t="s">
        <v>180</v>
      </c>
      <c r="F436" s="82"/>
      <c r="G436" s="29"/>
      <c r="H436" s="29"/>
      <c r="I436" s="29"/>
      <c r="J436" s="29"/>
      <c r="K436" s="29"/>
      <c r="L436" s="29"/>
      <c r="M436" s="29"/>
    </row>
    <row r="437" spans="1:13" ht="39.75" customHeight="1">
      <c r="A437" s="82"/>
      <c r="B437" s="82"/>
      <c r="C437" s="82"/>
      <c r="D437" s="82"/>
      <c r="E437" s="91" t="s">
        <v>158</v>
      </c>
      <c r="F437" s="82" t="s">
        <v>20</v>
      </c>
      <c r="G437" s="29">
        <v>50106.2</v>
      </c>
      <c r="H437" s="29">
        <f>+G437</f>
        <v>50106.2</v>
      </c>
      <c r="I437" s="29"/>
      <c r="J437" s="29">
        <v>15526.55</v>
      </c>
      <c r="K437" s="29">
        <f aca="true" t="shared" si="44" ref="K437:K449">+G437/12*6</f>
        <v>25053.1</v>
      </c>
      <c r="L437" s="29">
        <v>41477.441129033075</v>
      </c>
      <c r="M437" s="29">
        <f aca="true" t="shared" si="45" ref="M437:M449">+G437</f>
        <v>50106.2</v>
      </c>
    </row>
    <row r="438" spans="1:13" ht="39.75" customHeight="1">
      <c r="A438" s="82"/>
      <c r="B438" s="82"/>
      <c r="C438" s="82"/>
      <c r="D438" s="82"/>
      <c r="E438" s="91"/>
      <c r="F438" s="82" t="s">
        <v>29</v>
      </c>
      <c r="G438" s="29">
        <v>406</v>
      </c>
      <c r="H438" s="29">
        <f>+G438</f>
        <v>406</v>
      </c>
      <c r="I438" s="29"/>
      <c r="J438" s="29">
        <f aca="true" t="shared" si="46" ref="J438:J449">+G438/12*3</f>
        <v>101.5</v>
      </c>
      <c r="K438" s="29">
        <f t="shared" si="44"/>
        <v>203</v>
      </c>
      <c r="L438" s="29">
        <f aca="true" t="shared" si="47" ref="L438:L449">+G438/12*9</f>
        <v>304.5</v>
      </c>
      <c r="M438" s="29">
        <f t="shared" si="45"/>
        <v>406</v>
      </c>
    </row>
    <row r="439" spans="1:13" ht="20.25" customHeight="1">
      <c r="A439" s="82"/>
      <c r="B439" s="82"/>
      <c r="C439" s="82"/>
      <c r="D439" s="82"/>
      <c r="E439" s="91" t="s">
        <v>551</v>
      </c>
      <c r="F439" s="82" t="s">
        <v>40</v>
      </c>
      <c r="G439" s="29">
        <v>6800</v>
      </c>
      <c r="H439" s="29">
        <f>+G439</f>
        <v>6800</v>
      </c>
      <c r="I439" s="29"/>
      <c r="J439" s="29">
        <f t="shared" si="46"/>
        <v>1700</v>
      </c>
      <c r="K439" s="29">
        <f t="shared" si="44"/>
        <v>3400</v>
      </c>
      <c r="L439" s="29">
        <f t="shared" si="47"/>
        <v>5100</v>
      </c>
      <c r="M439" s="29">
        <f t="shared" si="45"/>
        <v>6800</v>
      </c>
    </row>
    <row r="440" spans="1:13" ht="20.25" customHeight="1">
      <c r="A440" s="82"/>
      <c r="B440" s="82"/>
      <c r="C440" s="82"/>
      <c r="D440" s="82"/>
      <c r="E440" s="91"/>
      <c r="F440" s="82" t="s">
        <v>41</v>
      </c>
      <c r="G440" s="29">
        <v>218.4</v>
      </c>
      <c r="H440" s="29">
        <f>+G440</f>
        <v>218.4</v>
      </c>
      <c r="I440" s="29"/>
      <c r="J440" s="29">
        <f t="shared" si="46"/>
        <v>54.599999999999994</v>
      </c>
      <c r="K440" s="29">
        <f t="shared" si="44"/>
        <v>109.19999999999999</v>
      </c>
      <c r="L440" s="29">
        <f t="shared" si="47"/>
        <v>163.79999999999998</v>
      </c>
      <c r="M440" s="29">
        <f t="shared" si="45"/>
        <v>218.4</v>
      </c>
    </row>
    <row r="441" spans="1:13" ht="13.5">
      <c r="A441" s="82"/>
      <c r="B441" s="82"/>
      <c r="C441" s="82"/>
      <c r="D441" s="82"/>
      <c r="E441" s="91" t="s">
        <v>558</v>
      </c>
      <c r="F441" s="82">
        <v>4251</v>
      </c>
      <c r="G441" s="29">
        <v>4750</v>
      </c>
      <c r="H441" s="29">
        <f>G441</f>
        <v>4750</v>
      </c>
      <c r="I441" s="29"/>
      <c r="J441" s="29">
        <f t="shared" si="46"/>
        <v>1187.5</v>
      </c>
      <c r="K441" s="29">
        <f t="shared" si="44"/>
        <v>2375</v>
      </c>
      <c r="L441" s="29">
        <f t="shared" si="47"/>
        <v>3562.5</v>
      </c>
      <c r="M441" s="29">
        <f t="shared" si="45"/>
        <v>4750</v>
      </c>
    </row>
    <row r="442" spans="1:13" ht="13.5">
      <c r="A442" s="82"/>
      <c r="B442" s="82"/>
      <c r="C442" s="82"/>
      <c r="D442" s="82"/>
      <c r="E442" s="91" t="s">
        <v>559</v>
      </c>
      <c r="F442" s="82">
        <v>4264</v>
      </c>
      <c r="G442" s="29">
        <v>38400</v>
      </c>
      <c r="H442" s="29">
        <f>G442</f>
        <v>38400</v>
      </c>
      <c r="I442" s="29"/>
      <c r="J442" s="29">
        <f t="shared" si="46"/>
        <v>9600</v>
      </c>
      <c r="K442" s="29">
        <f t="shared" si="44"/>
        <v>19200</v>
      </c>
      <c r="L442" s="29">
        <f t="shared" si="47"/>
        <v>28800</v>
      </c>
      <c r="M442" s="29">
        <f t="shared" si="45"/>
        <v>38400</v>
      </c>
    </row>
    <row r="443" spans="1:13" ht="13.5">
      <c r="A443" s="82"/>
      <c r="B443" s="82"/>
      <c r="C443" s="82"/>
      <c r="D443" s="82"/>
      <c r="E443" s="91" t="s">
        <v>172</v>
      </c>
      <c r="F443" s="82">
        <v>4269</v>
      </c>
      <c r="G443" s="29">
        <v>11457</v>
      </c>
      <c r="H443" s="29">
        <f>G443</f>
        <v>11457</v>
      </c>
      <c r="I443" s="29"/>
      <c r="J443" s="29">
        <v>2364.3</v>
      </c>
      <c r="K443" s="29">
        <v>5728.5</v>
      </c>
      <c r="L443" s="29">
        <v>9092.8</v>
      </c>
      <c r="M443" s="29">
        <f t="shared" si="45"/>
        <v>11457</v>
      </c>
    </row>
    <row r="444" spans="1:13" ht="33.75" customHeight="1">
      <c r="A444" s="82"/>
      <c r="B444" s="82"/>
      <c r="C444" s="82"/>
      <c r="D444" s="82"/>
      <c r="E444" s="91" t="s">
        <v>560</v>
      </c>
      <c r="F444" s="82">
        <v>4521</v>
      </c>
      <c r="G444" s="29">
        <v>26000</v>
      </c>
      <c r="H444" s="29">
        <f>G444</f>
        <v>26000</v>
      </c>
      <c r="I444" s="29"/>
      <c r="J444" s="29">
        <f t="shared" si="46"/>
        <v>6500</v>
      </c>
      <c r="K444" s="29">
        <f t="shared" si="44"/>
        <v>13000</v>
      </c>
      <c r="L444" s="29">
        <f t="shared" si="47"/>
        <v>19500</v>
      </c>
      <c r="M444" s="29">
        <f t="shared" si="45"/>
        <v>26000</v>
      </c>
    </row>
    <row r="445" spans="1:13" ht="13.5">
      <c r="A445" s="82"/>
      <c r="B445" s="82"/>
      <c r="C445" s="82"/>
      <c r="D445" s="82"/>
      <c r="E445" s="91" t="s">
        <v>589</v>
      </c>
      <c r="F445" s="82" t="s">
        <v>59</v>
      </c>
      <c r="G445" s="29">
        <v>0</v>
      </c>
      <c r="H445" s="29">
        <v>0</v>
      </c>
      <c r="I445" s="29"/>
      <c r="J445" s="29">
        <f t="shared" si="46"/>
        <v>0</v>
      </c>
      <c r="K445" s="29">
        <f t="shared" si="44"/>
        <v>0</v>
      </c>
      <c r="L445" s="29">
        <f t="shared" si="47"/>
        <v>0</v>
      </c>
      <c r="M445" s="29">
        <f t="shared" si="45"/>
        <v>0</v>
      </c>
    </row>
    <row r="446" spans="1:13" ht="27">
      <c r="A446" s="82"/>
      <c r="B446" s="82"/>
      <c r="C446" s="82"/>
      <c r="D446" s="82"/>
      <c r="E446" s="91" t="s">
        <v>608</v>
      </c>
      <c r="F446" s="82" t="s">
        <v>92</v>
      </c>
      <c r="G446" s="29">
        <v>29044.4</v>
      </c>
      <c r="H446" s="29"/>
      <c r="I446" s="29">
        <f>+G446</f>
        <v>29044.4</v>
      </c>
      <c r="J446" s="29">
        <v>26794</v>
      </c>
      <c r="K446" s="29">
        <v>27544</v>
      </c>
      <c r="L446" s="29">
        <v>28294</v>
      </c>
      <c r="M446" s="29">
        <f t="shared" si="45"/>
        <v>29044.4</v>
      </c>
    </row>
    <row r="447" spans="1:13" ht="13.5">
      <c r="A447" s="82"/>
      <c r="B447" s="82"/>
      <c r="C447" s="82"/>
      <c r="D447" s="82"/>
      <c r="E447" s="91" t="s">
        <v>596</v>
      </c>
      <c r="F447" s="82">
        <v>5112</v>
      </c>
      <c r="G447" s="29">
        <v>0</v>
      </c>
      <c r="H447" s="29"/>
      <c r="I447" s="29">
        <v>0</v>
      </c>
      <c r="J447" s="29">
        <f t="shared" si="46"/>
        <v>0</v>
      </c>
      <c r="K447" s="29">
        <f t="shared" si="44"/>
        <v>0</v>
      </c>
      <c r="L447" s="29">
        <f t="shared" si="47"/>
        <v>0</v>
      </c>
      <c r="M447" s="29">
        <f t="shared" si="45"/>
        <v>0</v>
      </c>
    </row>
    <row r="448" spans="1:13" ht="13.5">
      <c r="A448" s="82"/>
      <c r="B448" s="82"/>
      <c r="C448" s="82"/>
      <c r="D448" s="82"/>
      <c r="E448" s="91" t="s">
        <v>188</v>
      </c>
      <c r="F448" s="82">
        <v>5122</v>
      </c>
      <c r="G448" s="29">
        <v>0</v>
      </c>
      <c r="H448" s="29"/>
      <c r="I448" s="29">
        <f>SUM(G448)</f>
        <v>0</v>
      </c>
      <c r="J448" s="29">
        <f t="shared" si="46"/>
        <v>0</v>
      </c>
      <c r="K448" s="29">
        <f t="shared" si="44"/>
        <v>0</v>
      </c>
      <c r="L448" s="29">
        <f t="shared" si="47"/>
        <v>0</v>
      </c>
      <c r="M448" s="29">
        <f t="shared" si="45"/>
        <v>0</v>
      </c>
    </row>
    <row r="449" spans="1:13" ht="13.5">
      <c r="A449" s="82"/>
      <c r="B449" s="82"/>
      <c r="C449" s="82"/>
      <c r="D449" s="82"/>
      <c r="E449" s="91" t="s">
        <v>561</v>
      </c>
      <c r="F449" s="82">
        <v>5129</v>
      </c>
      <c r="G449" s="29">
        <v>29800</v>
      </c>
      <c r="H449" s="29"/>
      <c r="I449" s="29">
        <f>G449</f>
        <v>29800</v>
      </c>
      <c r="J449" s="29">
        <f t="shared" si="46"/>
        <v>7450</v>
      </c>
      <c r="K449" s="29">
        <f t="shared" si="44"/>
        <v>14900</v>
      </c>
      <c r="L449" s="29">
        <f t="shared" si="47"/>
        <v>22350</v>
      </c>
      <c r="M449" s="29">
        <f t="shared" si="45"/>
        <v>29800</v>
      </c>
    </row>
    <row r="450" spans="1:13" ht="54.75" customHeight="1">
      <c r="A450" s="82">
        <v>2700</v>
      </c>
      <c r="B450" s="82" t="s">
        <v>12</v>
      </c>
      <c r="C450" s="82">
        <v>0</v>
      </c>
      <c r="D450" s="82">
        <v>0</v>
      </c>
      <c r="E450" s="91" t="s">
        <v>296</v>
      </c>
      <c r="F450" s="82"/>
      <c r="G450" s="29"/>
      <c r="H450" s="29"/>
      <c r="I450" s="29"/>
      <c r="J450" s="29"/>
      <c r="K450" s="29"/>
      <c r="L450" s="29"/>
      <c r="M450" s="29"/>
    </row>
    <row r="451" spans="1:13" ht="13.5">
      <c r="A451" s="82"/>
      <c r="B451" s="82"/>
      <c r="C451" s="82"/>
      <c r="D451" s="82"/>
      <c r="E451" s="91" t="s">
        <v>154</v>
      </c>
      <c r="F451" s="82"/>
      <c r="G451" s="29"/>
      <c r="H451" s="29"/>
      <c r="I451" s="29"/>
      <c r="J451" s="29"/>
      <c r="K451" s="29"/>
      <c r="L451" s="29"/>
      <c r="M451" s="29"/>
    </row>
    <row r="452" spans="1:13" ht="36" customHeight="1">
      <c r="A452" s="82">
        <v>2710</v>
      </c>
      <c r="B452" s="82" t="s">
        <v>12</v>
      </c>
      <c r="C452" s="82">
        <v>1</v>
      </c>
      <c r="D452" s="82">
        <v>0</v>
      </c>
      <c r="E452" s="91" t="s">
        <v>297</v>
      </c>
      <c r="F452" s="82"/>
      <c r="G452" s="29"/>
      <c r="H452" s="29"/>
      <c r="I452" s="29"/>
      <c r="J452" s="29"/>
      <c r="K452" s="29"/>
      <c r="L452" s="29"/>
      <c r="M452" s="29"/>
    </row>
    <row r="453" spans="1:13" ht="13.5">
      <c r="A453" s="82"/>
      <c r="B453" s="82"/>
      <c r="C453" s="82"/>
      <c r="D453" s="82"/>
      <c r="E453" s="91" t="s">
        <v>156</v>
      </c>
      <c r="F453" s="82"/>
      <c r="G453" s="29"/>
      <c r="H453" s="29"/>
      <c r="I453" s="29"/>
      <c r="J453" s="29"/>
      <c r="K453" s="29"/>
      <c r="L453" s="29"/>
      <c r="M453" s="29"/>
    </row>
    <row r="454" spans="1:13" ht="13.5">
      <c r="A454" s="82">
        <v>2711</v>
      </c>
      <c r="B454" s="82" t="s">
        <v>12</v>
      </c>
      <c r="C454" s="82">
        <v>1</v>
      </c>
      <c r="D454" s="82">
        <v>1</v>
      </c>
      <c r="E454" s="91" t="s">
        <v>298</v>
      </c>
      <c r="F454" s="82"/>
      <c r="G454" s="29"/>
      <c r="H454" s="29"/>
      <c r="I454" s="29"/>
      <c r="J454" s="29"/>
      <c r="K454" s="29"/>
      <c r="L454" s="29"/>
      <c r="M454" s="29"/>
    </row>
    <row r="455" spans="1:13" ht="51.75" customHeight="1">
      <c r="A455" s="82"/>
      <c r="B455" s="82"/>
      <c r="C455" s="82"/>
      <c r="D455" s="82"/>
      <c r="E455" s="91" t="s">
        <v>180</v>
      </c>
      <c r="F455" s="82"/>
      <c r="G455" s="29"/>
      <c r="H455" s="29"/>
      <c r="I455" s="29"/>
      <c r="J455" s="29"/>
      <c r="K455" s="29"/>
      <c r="L455" s="29"/>
      <c r="M455" s="29"/>
    </row>
    <row r="456" spans="1:13" ht="13.5">
      <c r="A456" s="82"/>
      <c r="B456" s="82"/>
      <c r="C456" s="82"/>
      <c r="D456" s="82"/>
      <c r="E456" s="91" t="s">
        <v>181</v>
      </c>
      <c r="F456" s="82"/>
      <c r="G456" s="29"/>
      <c r="H456" s="29"/>
      <c r="I456" s="29"/>
      <c r="J456" s="29"/>
      <c r="K456" s="29"/>
      <c r="L456" s="29"/>
      <c r="M456" s="29"/>
    </row>
    <row r="457" spans="1:13" ht="13.5">
      <c r="A457" s="82"/>
      <c r="B457" s="82"/>
      <c r="C457" s="82"/>
      <c r="D457" s="82"/>
      <c r="E457" s="91" t="s">
        <v>181</v>
      </c>
      <c r="F457" s="82"/>
      <c r="G457" s="29"/>
      <c r="H457" s="29"/>
      <c r="I457" s="29"/>
      <c r="J457" s="29"/>
      <c r="K457" s="29"/>
      <c r="L457" s="29"/>
      <c r="M457" s="29"/>
    </row>
    <row r="458" spans="1:13" ht="13.5">
      <c r="A458" s="82">
        <v>2712</v>
      </c>
      <c r="B458" s="82" t="s">
        <v>12</v>
      </c>
      <c r="C458" s="82">
        <v>1</v>
      </c>
      <c r="D458" s="82">
        <v>2</v>
      </c>
      <c r="E458" s="91" t="s">
        <v>299</v>
      </c>
      <c r="F458" s="82"/>
      <c r="G458" s="29"/>
      <c r="H458" s="29"/>
      <c r="I458" s="29"/>
      <c r="J458" s="29"/>
      <c r="K458" s="29"/>
      <c r="L458" s="29"/>
      <c r="M458" s="29"/>
    </row>
    <row r="459" spans="1:13" ht="60" customHeight="1">
      <c r="A459" s="82"/>
      <c r="B459" s="82"/>
      <c r="C459" s="82"/>
      <c r="D459" s="82"/>
      <c r="E459" s="91" t="s">
        <v>180</v>
      </c>
      <c r="F459" s="82"/>
      <c r="G459" s="29"/>
      <c r="H459" s="29"/>
      <c r="I459" s="29"/>
      <c r="J459" s="29"/>
      <c r="K459" s="29"/>
      <c r="L459" s="29"/>
      <c r="M459" s="29"/>
    </row>
    <row r="460" spans="1:13" ht="13.5">
      <c r="A460" s="82"/>
      <c r="B460" s="82"/>
      <c r="C460" s="82"/>
      <c r="D460" s="82"/>
      <c r="E460" s="91" t="s">
        <v>181</v>
      </c>
      <c r="F460" s="82"/>
      <c r="G460" s="29"/>
      <c r="H460" s="29"/>
      <c r="I460" s="29"/>
      <c r="J460" s="29"/>
      <c r="K460" s="29"/>
      <c r="L460" s="29"/>
      <c r="M460" s="29"/>
    </row>
    <row r="461" spans="1:13" ht="13.5">
      <c r="A461" s="82"/>
      <c r="B461" s="82"/>
      <c r="C461" s="82"/>
      <c r="D461" s="82"/>
      <c r="E461" s="91" t="s">
        <v>181</v>
      </c>
      <c r="F461" s="82"/>
      <c r="G461" s="29"/>
      <c r="H461" s="29"/>
      <c r="I461" s="29"/>
      <c r="J461" s="29"/>
      <c r="K461" s="29"/>
      <c r="L461" s="29"/>
      <c r="M461" s="29"/>
    </row>
    <row r="462" spans="1:13" ht="13.5">
      <c r="A462" s="82">
        <v>2713</v>
      </c>
      <c r="B462" s="82" t="s">
        <v>12</v>
      </c>
      <c r="C462" s="82">
        <v>1</v>
      </c>
      <c r="D462" s="82">
        <v>3</v>
      </c>
      <c r="E462" s="91" t="s">
        <v>300</v>
      </c>
      <c r="F462" s="82"/>
      <c r="G462" s="29"/>
      <c r="H462" s="29"/>
      <c r="I462" s="29"/>
      <c r="J462" s="29"/>
      <c r="K462" s="29"/>
      <c r="L462" s="29"/>
      <c r="M462" s="29"/>
    </row>
    <row r="463" spans="1:13" ht="54" customHeight="1">
      <c r="A463" s="82"/>
      <c r="B463" s="82"/>
      <c r="C463" s="82"/>
      <c r="D463" s="82"/>
      <c r="E463" s="91" t="s">
        <v>180</v>
      </c>
      <c r="F463" s="82"/>
      <c r="G463" s="29"/>
      <c r="H463" s="29"/>
      <c r="I463" s="29"/>
      <c r="J463" s="29"/>
      <c r="K463" s="29"/>
      <c r="L463" s="29"/>
      <c r="M463" s="29"/>
    </row>
    <row r="464" spans="1:13" ht="13.5">
      <c r="A464" s="82"/>
      <c r="B464" s="82"/>
      <c r="C464" s="82"/>
      <c r="D464" s="82"/>
      <c r="E464" s="91" t="s">
        <v>181</v>
      </c>
      <c r="F464" s="82"/>
      <c r="G464" s="29"/>
      <c r="H464" s="29"/>
      <c r="I464" s="29"/>
      <c r="J464" s="29"/>
      <c r="K464" s="29"/>
      <c r="L464" s="29"/>
      <c r="M464" s="29"/>
    </row>
    <row r="465" spans="1:13" ht="13.5">
      <c r="A465" s="82"/>
      <c r="B465" s="82"/>
      <c r="C465" s="82"/>
      <c r="D465" s="82"/>
      <c r="E465" s="91" t="s">
        <v>181</v>
      </c>
      <c r="F465" s="82"/>
      <c r="G465" s="29"/>
      <c r="H465" s="29"/>
      <c r="I465" s="29"/>
      <c r="J465" s="29"/>
      <c r="K465" s="29"/>
      <c r="L465" s="29"/>
      <c r="M465" s="29"/>
    </row>
    <row r="466" spans="1:13" ht="13.5">
      <c r="A466" s="82">
        <v>2720</v>
      </c>
      <c r="B466" s="82" t="s">
        <v>12</v>
      </c>
      <c r="C466" s="82">
        <v>2</v>
      </c>
      <c r="D466" s="82">
        <v>0</v>
      </c>
      <c r="E466" s="91" t="s">
        <v>301</v>
      </c>
      <c r="F466" s="82"/>
      <c r="G466" s="29"/>
      <c r="H466" s="29"/>
      <c r="I466" s="29"/>
      <c r="J466" s="29"/>
      <c r="K466" s="29"/>
      <c r="L466" s="29"/>
      <c r="M466" s="29"/>
    </row>
    <row r="467" spans="1:13" ht="13.5">
      <c r="A467" s="82"/>
      <c r="B467" s="82"/>
      <c r="C467" s="82"/>
      <c r="D467" s="82"/>
      <c r="E467" s="91" t="s">
        <v>156</v>
      </c>
      <c r="F467" s="82"/>
      <c r="G467" s="29"/>
      <c r="H467" s="29"/>
      <c r="I467" s="29"/>
      <c r="J467" s="29"/>
      <c r="K467" s="29"/>
      <c r="L467" s="29"/>
      <c r="M467" s="29"/>
    </row>
    <row r="468" spans="1:13" ht="33.75" customHeight="1">
      <c r="A468" s="82">
        <v>2721</v>
      </c>
      <c r="B468" s="82" t="s">
        <v>12</v>
      </c>
      <c r="C468" s="82">
        <v>2</v>
      </c>
      <c r="D468" s="82">
        <v>1</v>
      </c>
      <c r="E468" s="91" t="s">
        <v>302</v>
      </c>
      <c r="F468" s="82"/>
      <c r="G468" s="29"/>
      <c r="H468" s="29"/>
      <c r="I468" s="29"/>
      <c r="J468" s="29"/>
      <c r="K468" s="29"/>
      <c r="L468" s="29"/>
      <c r="M468" s="29"/>
    </row>
    <row r="469" spans="1:13" ht="53.25" customHeight="1">
      <c r="A469" s="82"/>
      <c r="B469" s="82"/>
      <c r="C469" s="82"/>
      <c r="D469" s="82"/>
      <c r="E469" s="91" t="s">
        <v>180</v>
      </c>
      <c r="F469" s="82"/>
      <c r="G469" s="29"/>
      <c r="H469" s="29"/>
      <c r="I469" s="29"/>
      <c r="J469" s="29"/>
      <c r="K469" s="29"/>
      <c r="L469" s="29"/>
      <c r="M469" s="29"/>
    </row>
    <row r="470" spans="1:13" ht="13.5">
      <c r="A470" s="82"/>
      <c r="B470" s="82"/>
      <c r="C470" s="82"/>
      <c r="D470" s="82"/>
      <c r="E470" s="91" t="s">
        <v>181</v>
      </c>
      <c r="F470" s="82"/>
      <c r="G470" s="29"/>
      <c r="H470" s="29"/>
      <c r="I470" s="29"/>
      <c r="J470" s="29"/>
      <c r="K470" s="29"/>
      <c r="L470" s="29"/>
      <c r="M470" s="29"/>
    </row>
    <row r="471" spans="1:13" ht="13.5">
      <c r="A471" s="82"/>
      <c r="B471" s="82"/>
      <c r="C471" s="82"/>
      <c r="D471" s="82"/>
      <c r="E471" s="91" t="s">
        <v>181</v>
      </c>
      <c r="F471" s="82"/>
      <c r="G471" s="29"/>
      <c r="H471" s="29"/>
      <c r="I471" s="29"/>
      <c r="J471" s="29"/>
      <c r="K471" s="29"/>
      <c r="L471" s="29"/>
      <c r="M471" s="29"/>
    </row>
    <row r="472" spans="1:13" ht="13.5">
      <c r="A472" s="82">
        <v>2722</v>
      </c>
      <c r="B472" s="82" t="s">
        <v>12</v>
      </c>
      <c r="C472" s="82">
        <v>2</v>
      </c>
      <c r="D472" s="82">
        <v>2</v>
      </c>
      <c r="E472" s="91" t="s">
        <v>303</v>
      </c>
      <c r="F472" s="82"/>
      <c r="G472" s="29"/>
      <c r="H472" s="29"/>
      <c r="I472" s="29"/>
      <c r="J472" s="29"/>
      <c r="K472" s="29"/>
      <c r="L472" s="29"/>
      <c r="M472" s="29"/>
    </row>
    <row r="473" spans="1:13" ht="51.75" customHeight="1">
      <c r="A473" s="82"/>
      <c r="B473" s="82"/>
      <c r="C473" s="82"/>
      <c r="D473" s="82"/>
      <c r="E473" s="91" t="s">
        <v>180</v>
      </c>
      <c r="F473" s="82"/>
      <c r="G473" s="29"/>
      <c r="H473" s="29"/>
      <c r="I473" s="29"/>
      <c r="J473" s="29"/>
      <c r="K473" s="29"/>
      <c r="L473" s="29"/>
      <c r="M473" s="29"/>
    </row>
    <row r="474" spans="1:13" ht="13.5">
      <c r="A474" s="82"/>
      <c r="B474" s="82"/>
      <c r="C474" s="82"/>
      <c r="D474" s="82"/>
      <c r="E474" s="91" t="s">
        <v>181</v>
      </c>
      <c r="F474" s="82"/>
      <c r="G474" s="29"/>
      <c r="H474" s="29"/>
      <c r="I474" s="29"/>
      <c r="J474" s="29"/>
      <c r="K474" s="29"/>
      <c r="L474" s="29"/>
      <c r="M474" s="29"/>
    </row>
    <row r="475" spans="1:13" ht="13.5">
      <c r="A475" s="82"/>
      <c r="B475" s="82"/>
      <c r="C475" s="82"/>
      <c r="D475" s="82"/>
      <c r="E475" s="91" t="s">
        <v>181</v>
      </c>
      <c r="F475" s="82"/>
      <c r="G475" s="29"/>
      <c r="H475" s="29"/>
      <c r="I475" s="29"/>
      <c r="J475" s="29"/>
      <c r="K475" s="29"/>
      <c r="L475" s="29"/>
      <c r="M475" s="29"/>
    </row>
    <row r="476" spans="1:13" ht="13.5">
      <c r="A476" s="82">
        <v>2723</v>
      </c>
      <c r="B476" s="82" t="s">
        <v>12</v>
      </c>
      <c r="C476" s="82">
        <v>2</v>
      </c>
      <c r="D476" s="82">
        <v>3</v>
      </c>
      <c r="E476" s="91" t="s">
        <v>304</v>
      </c>
      <c r="F476" s="82"/>
      <c r="G476" s="29"/>
      <c r="H476" s="29"/>
      <c r="I476" s="29"/>
      <c r="J476" s="29"/>
      <c r="K476" s="29"/>
      <c r="L476" s="29"/>
      <c r="M476" s="29"/>
    </row>
    <row r="477" spans="1:13" ht="53.25" customHeight="1">
      <c r="A477" s="82"/>
      <c r="B477" s="82"/>
      <c r="C477" s="82"/>
      <c r="D477" s="82"/>
      <c r="E477" s="91" t="s">
        <v>180</v>
      </c>
      <c r="F477" s="82"/>
      <c r="G477" s="29"/>
      <c r="H477" s="29"/>
      <c r="I477" s="29"/>
      <c r="J477" s="29"/>
      <c r="K477" s="29"/>
      <c r="L477" s="29"/>
      <c r="M477" s="29"/>
    </row>
    <row r="478" spans="1:13" ht="13.5">
      <c r="A478" s="82"/>
      <c r="B478" s="82"/>
      <c r="C478" s="82"/>
      <c r="D478" s="82"/>
      <c r="E478" s="91" t="s">
        <v>181</v>
      </c>
      <c r="F478" s="82"/>
      <c r="G478" s="29"/>
      <c r="H478" s="29"/>
      <c r="I478" s="29"/>
      <c r="J478" s="29"/>
      <c r="K478" s="29"/>
      <c r="L478" s="29"/>
      <c r="M478" s="29"/>
    </row>
    <row r="479" spans="1:13" ht="13.5">
      <c r="A479" s="82"/>
      <c r="B479" s="82"/>
      <c r="C479" s="82"/>
      <c r="D479" s="82"/>
      <c r="E479" s="91" t="s">
        <v>181</v>
      </c>
      <c r="F479" s="82"/>
      <c r="G479" s="29"/>
      <c r="H479" s="29"/>
      <c r="I479" s="29"/>
      <c r="J479" s="29"/>
      <c r="K479" s="29"/>
      <c r="L479" s="29"/>
      <c r="M479" s="29"/>
    </row>
    <row r="480" spans="1:13" ht="13.5">
      <c r="A480" s="82">
        <v>2724</v>
      </c>
      <c r="B480" s="82" t="s">
        <v>12</v>
      </c>
      <c r="C480" s="82">
        <v>2</v>
      </c>
      <c r="D480" s="82">
        <v>4</v>
      </c>
      <c r="E480" s="91" t="s">
        <v>305</v>
      </c>
      <c r="F480" s="82"/>
      <c r="G480" s="29"/>
      <c r="H480" s="29"/>
      <c r="I480" s="29"/>
      <c r="J480" s="29"/>
      <c r="K480" s="29"/>
      <c r="L480" s="29"/>
      <c r="M480" s="29"/>
    </row>
    <row r="481" spans="1:13" ht="54.75" customHeight="1">
      <c r="A481" s="82"/>
      <c r="B481" s="82"/>
      <c r="C481" s="82"/>
      <c r="D481" s="82"/>
      <c r="E481" s="91" t="s">
        <v>180</v>
      </c>
      <c r="F481" s="82"/>
      <c r="G481" s="29"/>
      <c r="H481" s="29"/>
      <c r="I481" s="29"/>
      <c r="J481" s="29"/>
      <c r="K481" s="29"/>
      <c r="L481" s="29"/>
      <c r="M481" s="29"/>
    </row>
    <row r="482" spans="1:13" ht="13.5">
      <c r="A482" s="82"/>
      <c r="B482" s="82"/>
      <c r="C482" s="82"/>
      <c r="D482" s="82"/>
      <c r="E482" s="91" t="s">
        <v>181</v>
      </c>
      <c r="F482" s="82"/>
      <c r="G482" s="29"/>
      <c r="H482" s="29"/>
      <c r="I482" s="29"/>
      <c r="J482" s="29"/>
      <c r="K482" s="29"/>
      <c r="L482" s="29"/>
      <c r="M482" s="29"/>
    </row>
    <row r="483" spans="1:13" ht="13.5">
      <c r="A483" s="82"/>
      <c r="B483" s="82"/>
      <c r="C483" s="82"/>
      <c r="D483" s="82"/>
      <c r="E483" s="91" t="s">
        <v>181</v>
      </c>
      <c r="F483" s="82"/>
      <c r="G483" s="29"/>
      <c r="H483" s="29"/>
      <c r="I483" s="29"/>
      <c r="J483" s="29"/>
      <c r="K483" s="29"/>
      <c r="L483" s="29"/>
      <c r="M483" s="29"/>
    </row>
    <row r="484" spans="1:13" ht="13.5">
      <c r="A484" s="82">
        <v>2730</v>
      </c>
      <c r="B484" s="82" t="s">
        <v>12</v>
      </c>
      <c r="C484" s="82">
        <v>3</v>
      </c>
      <c r="D484" s="82">
        <v>0</v>
      </c>
      <c r="E484" s="91" t="s">
        <v>306</v>
      </c>
      <c r="F484" s="82"/>
      <c r="G484" s="29"/>
      <c r="H484" s="29"/>
      <c r="I484" s="29"/>
      <c r="J484" s="29"/>
      <c r="K484" s="29"/>
      <c r="L484" s="29"/>
      <c r="M484" s="29"/>
    </row>
    <row r="485" spans="1:13" ht="13.5">
      <c r="A485" s="82"/>
      <c r="B485" s="82"/>
      <c r="C485" s="82"/>
      <c r="D485" s="82"/>
      <c r="E485" s="91" t="s">
        <v>156</v>
      </c>
      <c r="F485" s="82"/>
      <c r="G485" s="29"/>
      <c r="H485" s="29"/>
      <c r="I485" s="29"/>
      <c r="J485" s="29"/>
      <c r="K485" s="29"/>
      <c r="L485" s="29"/>
      <c r="M485" s="29"/>
    </row>
    <row r="486" spans="1:13" ht="40.5" customHeight="1">
      <c r="A486" s="82">
        <v>2731</v>
      </c>
      <c r="B486" s="82" t="s">
        <v>12</v>
      </c>
      <c r="C486" s="82">
        <v>3</v>
      </c>
      <c r="D486" s="82">
        <v>1</v>
      </c>
      <c r="E486" s="91" t="s">
        <v>307</v>
      </c>
      <c r="F486" s="82"/>
      <c r="G486" s="29"/>
      <c r="H486" s="29"/>
      <c r="I486" s="29"/>
      <c r="J486" s="29"/>
      <c r="K486" s="29"/>
      <c r="L486" s="29"/>
      <c r="M486" s="29"/>
    </row>
    <row r="487" spans="1:13" ht="52.5" customHeight="1">
      <c r="A487" s="82"/>
      <c r="B487" s="82"/>
      <c r="C487" s="82"/>
      <c r="D487" s="82"/>
      <c r="E487" s="91" t="s">
        <v>180</v>
      </c>
      <c r="F487" s="82"/>
      <c r="G487" s="29"/>
      <c r="H487" s="29"/>
      <c r="I487" s="29"/>
      <c r="J487" s="29"/>
      <c r="K487" s="29"/>
      <c r="L487" s="29"/>
      <c r="M487" s="29"/>
    </row>
    <row r="488" spans="1:13" ht="13.5">
      <c r="A488" s="82"/>
      <c r="B488" s="82"/>
      <c r="C488" s="82"/>
      <c r="D488" s="82"/>
      <c r="E488" s="91" t="s">
        <v>181</v>
      </c>
      <c r="F488" s="82"/>
      <c r="G488" s="29"/>
      <c r="H488" s="29"/>
      <c r="I488" s="29"/>
      <c r="J488" s="29"/>
      <c r="K488" s="29"/>
      <c r="L488" s="29"/>
      <c r="M488" s="29"/>
    </row>
    <row r="489" spans="1:13" ht="13.5">
      <c r="A489" s="82"/>
      <c r="B489" s="82"/>
      <c r="C489" s="82"/>
      <c r="D489" s="82"/>
      <c r="E489" s="91" t="s">
        <v>181</v>
      </c>
      <c r="F489" s="82"/>
      <c r="G489" s="29"/>
      <c r="H489" s="29"/>
      <c r="I489" s="29"/>
      <c r="J489" s="29"/>
      <c r="K489" s="29"/>
      <c r="L489" s="29"/>
      <c r="M489" s="29"/>
    </row>
    <row r="490" spans="1:13" ht="37.5" customHeight="1">
      <c r="A490" s="82">
        <v>2732</v>
      </c>
      <c r="B490" s="82" t="s">
        <v>12</v>
      </c>
      <c r="C490" s="82">
        <v>3</v>
      </c>
      <c r="D490" s="82">
        <v>2</v>
      </c>
      <c r="E490" s="91" t="s">
        <v>308</v>
      </c>
      <c r="F490" s="82"/>
      <c r="G490" s="29"/>
      <c r="H490" s="29"/>
      <c r="I490" s="29"/>
      <c r="J490" s="29"/>
      <c r="K490" s="29"/>
      <c r="L490" s="29"/>
      <c r="M490" s="29"/>
    </row>
    <row r="491" spans="1:13" ht="57" customHeight="1">
      <c r="A491" s="82"/>
      <c r="B491" s="82"/>
      <c r="C491" s="82"/>
      <c r="D491" s="82"/>
      <c r="E491" s="91" t="s">
        <v>180</v>
      </c>
      <c r="F491" s="82"/>
      <c r="G491" s="29"/>
      <c r="H491" s="29"/>
      <c r="I491" s="29"/>
      <c r="J491" s="29"/>
      <c r="K491" s="29"/>
      <c r="L491" s="29"/>
      <c r="M491" s="29"/>
    </row>
    <row r="492" spans="1:13" ht="13.5">
      <c r="A492" s="82"/>
      <c r="B492" s="82"/>
      <c r="C492" s="82"/>
      <c r="D492" s="82"/>
      <c r="E492" s="91" t="s">
        <v>181</v>
      </c>
      <c r="F492" s="82"/>
      <c r="G492" s="29"/>
      <c r="H492" s="29"/>
      <c r="I492" s="29"/>
      <c r="J492" s="29"/>
      <c r="K492" s="29"/>
      <c r="L492" s="29"/>
      <c r="M492" s="29"/>
    </row>
    <row r="493" spans="1:13" ht="13.5">
      <c r="A493" s="82"/>
      <c r="B493" s="82"/>
      <c r="C493" s="82"/>
      <c r="D493" s="82"/>
      <c r="E493" s="91" t="s">
        <v>181</v>
      </c>
      <c r="F493" s="82"/>
      <c r="G493" s="29"/>
      <c r="H493" s="29"/>
      <c r="I493" s="29"/>
      <c r="J493" s="29"/>
      <c r="K493" s="29"/>
      <c r="L493" s="29"/>
      <c r="M493" s="29"/>
    </row>
    <row r="494" spans="1:13" ht="33.75" customHeight="1">
      <c r="A494" s="82">
        <v>2733</v>
      </c>
      <c r="B494" s="82" t="s">
        <v>12</v>
      </c>
      <c r="C494" s="82">
        <v>3</v>
      </c>
      <c r="D494" s="82">
        <v>3</v>
      </c>
      <c r="E494" s="91" t="s">
        <v>309</v>
      </c>
      <c r="F494" s="82"/>
      <c r="G494" s="29"/>
      <c r="H494" s="29"/>
      <c r="I494" s="29"/>
      <c r="J494" s="29"/>
      <c r="K494" s="29"/>
      <c r="L494" s="29"/>
      <c r="M494" s="29"/>
    </row>
    <row r="495" spans="1:13" ht="53.25" customHeight="1">
      <c r="A495" s="82"/>
      <c r="B495" s="82"/>
      <c r="C495" s="82"/>
      <c r="D495" s="82"/>
      <c r="E495" s="91" t="s">
        <v>180</v>
      </c>
      <c r="F495" s="82"/>
      <c r="G495" s="29"/>
      <c r="H495" s="29"/>
      <c r="I495" s="29"/>
      <c r="J495" s="29"/>
      <c r="K495" s="29"/>
      <c r="L495" s="29"/>
      <c r="M495" s="29"/>
    </row>
    <row r="496" spans="1:13" ht="13.5">
      <c r="A496" s="82"/>
      <c r="B496" s="82"/>
      <c r="C496" s="82"/>
      <c r="D496" s="82"/>
      <c r="E496" s="91" t="s">
        <v>181</v>
      </c>
      <c r="F496" s="82"/>
      <c r="G496" s="29"/>
      <c r="H496" s="29"/>
      <c r="I496" s="29"/>
      <c r="J496" s="29"/>
      <c r="K496" s="29"/>
      <c r="L496" s="29"/>
      <c r="M496" s="29"/>
    </row>
    <row r="497" spans="1:13" ht="13.5">
      <c r="A497" s="82"/>
      <c r="B497" s="82"/>
      <c r="C497" s="82"/>
      <c r="D497" s="82"/>
      <c r="E497" s="91" t="s">
        <v>181</v>
      </c>
      <c r="F497" s="82"/>
      <c r="G497" s="29"/>
      <c r="H497" s="29"/>
      <c r="I497" s="29"/>
      <c r="J497" s="29"/>
      <c r="K497" s="29"/>
      <c r="L497" s="29"/>
      <c r="M497" s="29"/>
    </row>
    <row r="498" spans="1:13" ht="40.5" customHeight="1">
      <c r="A498" s="82">
        <v>2734</v>
      </c>
      <c r="B498" s="82" t="s">
        <v>12</v>
      </c>
      <c r="C498" s="82">
        <v>3</v>
      </c>
      <c r="D498" s="82">
        <v>4</v>
      </c>
      <c r="E498" s="91" t="s">
        <v>310</v>
      </c>
      <c r="F498" s="82"/>
      <c r="G498" s="29"/>
      <c r="H498" s="29"/>
      <c r="I498" s="29"/>
      <c r="J498" s="29"/>
      <c r="K498" s="29"/>
      <c r="L498" s="29"/>
      <c r="M498" s="29"/>
    </row>
    <row r="499" spans="1:13" ht="52.5" customHeight="1">
      <c r="A499" s="82"/>
      <c r="B499" s="82"/>
      <c r="C499" s="82"/>
      <c r="D499" s="82"/>
      <c r="E499" s="91" t="s">
        <v>180</v>
      </c>
      <c r="F499" s="82"/>
      <c r="G499" s="29"/>
      <c r="H499" s="29"/>
      <c r="I499" s="29"/>
      <c r="J499" s="29"/>
      <c r="K499" s="29"/>
      <c r="L499" s="29"/>
      <c r="M499" s="29"/>
    </row>
    <row r="500" spans="1:13" ht="13.5">
      <c r="A500" s="82"/>
      <c r="B500" s="82"/>
      <c r="C500" s="82"/>
      <c r="D500" s="82"/>
      <c r="E500" s="91" t="s">
        <v>181</v>
      </c>
      <c r="F500" s="82"/>
      <c r="G500" s="29"/>
      <c r="H500" s="29"/>
      <c r="I500" s="29"/>
      <c r="J500" s="29"/>
      <c r="K500" s="29"/>
      <c r="L500" s="29"/>
      <c r="M500" s="29"/>
    </row>
    <row r="501" spans="1:13" ht="13.5">
      <c r="A501" s="82"/>
      <c r="B501" s="82"/>
      <c r="C501" s="82"/>
      <c r="D501" s="82"/>
      <c r="E501" s="91" t="s">
        <v>181</v>
      </c>
      <c r="F501" s="82"/>
      <c r="G501" s="29"/>
      <c r="H501" s="29"/>
      <c r="I501" s="29"/>
      <c r="J501" s="29"/>
      <c r="K501" s="29"/>
      <c r="L501" s="29"/>
      <c r="M501" s="29"/>
    </row>
    <row r="502" spans="1:13" ht="13.5">
      <c r="A502" s="82">
        <v>2740</v>
      </c>
      <c r="B502" s="82" t="s">
        <v>12</v>
      </c>
      <c r="C502" s="82">
        <v>4</v>
      </c>
      <c r="D502" s="82">
        <v>0</v>
      </c>
      <c r="E502" s="91" t="s">
        <v>311</v>
      </c>
      <c r="F502" s="82"/>
      <c r="G502" s="29"/>
      <c r="H502" s="29"/>
      <c r="I502" s="29"/>
      <c r="J502" s="29"/>
      <c r="K502" s="29"/>
      <c r="L502" s="29"/>
      <c r="M502" s="29"/>
    </row>
    <row r="503" spans="1:13" ht="13.5">
      <c r="A503" s="82"/>
      <c r="B503" s="82"/>
      <c r="C503" s="82"/>
      <c r="D503" s="82"/>
      <c r="E503" s="91" t="s">
        <v>156</v>
      </c>
      <c r="F503" s="82"/>
      <c r="G503" s="29"/>
      <c r="H503" s="29"/>
      <c r="I503" s="29"/>
      <c r="J503" s="29"/>
      <c r="K503" s="29"/>
      <c r="L503" s="29"/>
      <c r="M503" s="29"/>
    </row>
    <row r="504" spans="1:13" ht="13.5">
      <c r="A504" s="82">
        <v>2741</v>
      </c>
      <c r="B504" s="82" t="s">
        <v>12</v>
      </c>
      <c r="C504" s="82">
        <v>4</v>
      </c>
      <c r="D504" s="82">
        <v>1</v>
      </c>
      <c r="E504" s="91" t="s">
        <v>311</v>
      </c>
      <c r="F504" s="82"/>
      <c r="G504" s="29"/>
      <c r="H504" s="29"/>
      <c r="I504" s="29"/>
      <c r="J504" s="29"/>
      <c r="K504" s="29"/>
      <c r="L504" s="29"/>
      <c r="M504" s="29"/>
    </row>
    <row r="505" spans="1:13" ht="53.25" customHeight="1">
      <c r="A505" s="82"/>
      <c r="B505" s="82"/>
      <c r="C505" s="82"/>
      <c r="D505" s="82"/>
      <c r="E505" s="91" t="s">
        <v>180</v>
      </c>
      <c r="F505" s="82"/>
      <c r="G505" s="29"/>
      <c r="H505" s="29"/>
      <c r="I505" s="29"/>
      <c r="J505" s="29"/>
      <c r="K505" s="29"/>
      <c r="L505" s="29"/>
      <c r="M505" s="29"/>
    </row>
    <row r="506" spans="1:13" ht="13.5">
      <c r="A506" s="82"/>
      <c r="B506" s="82"/>
      <c r="C506" s="82"/>
      <c r="D506" s="82"/>
      <c r="E506" s="91" t="s">
        <v>181</v>
      </c>
      <c r="F506" s="82"/>
      <c r="G506" s="29"/>
      <c r="H506" s="29"/>
      <c r="I506" s="29"/>
      <c r="J506" s="29"/>
      <c r="K506" s="29"/>
      <c r="L506" s="29"/>
      <c r="M506" s="29"/>
    </row>
    <row r="507" spans="1:13" ht="13.5">
      <c r="A507" s="82"/>
      <c r="B507" s="82"/>
      <c r="C507" s="82"/>
      <c r="D507" s="82"/>
      <c r="E507" s="91" t="s">
        <v>181</v>
      </c>
      <c r="F507" s="82"/>
      <c r="G507" s="29"/>
      <c r="H507" s="29"/>
      <c r="I507" s="29"/>
      <c r="J507" s="29"/>
      <c r="K507" s="29"/>
      <c r="L507" s="29"/>
      <c r="M507" s="29"/>
    </row>
    <row r="508" spans="1:13" ht="39.75" customHeight="1">
      <c r="A508" s="82">
        <v>2750</v>
      </c>
      <c r="B508" s="82" t="s">
        <v>12</v>
      </c>
      <c r="C508" s="82">
        <v>5</v>
      </c>
      <c r="D508" s="82">
        <v>0</v>
      </c>
      <c r="E508" s="91" t="s">
        <v>312</v>
      </c>
      <c r="F508" s="82"/>
      <c r="G508" s="29"/>
      <c r="H508" s="29"/>
      <c r="I508" s="29"/>
      <c r="J508" s="29"/>
      <c r="K508" s="29"/>
      <c r="L508" s="29"/>
      <c r="M508" s="29"/>
    </row>
    <row r="509" spans="1:13" ht="13.5">
      <c r="A509" s="82"/>
      <c r="B509" s="82"/>
      <c r="C509" s="82"/>
      <c r="D509" s="82"/>
      <c r="E509" s="91" t="s">
        <v>156</v>
      </c>
      <c r="F509" s="82"/>
      <c r="G509" s="29"/>
      <c r="H509" s="29"/>
      <c r="I509" s="29"/>
      <c r="J509" s="29"/>
      <c r="K509" s="29"/>
      <c r="L509" s="29"/>
      <c r="M509" s="29"/>
    </row>
    <row r="510" spans="1:13" ht="42.75" customHeight="1">
      <c r="A510" s="82">
        <v>2751</v>
      </c>
      <c r="B510" s="82" t="s">
        <v>12</v>
      </c>
      <c r="C510" s="82">
        <v>5</v>
      </c>
      <c r="D510" s="82">
        <v>1</v>
      </c>
      <c r="E510" s="91" t="s">
        <v>312</v>
      </c>
      <c r="F510" s="82"/>
      <c r="G510" s="29"/>
      <c r="H510" s="29"/>
      <c r="I510" s="29"/>
      <c r="J510" s="29"/>
      <c r="K510" s="29"/>
      <c r="L510" s="29"/>
      <c r="M510" s="29"/>
    </row>
    <row r="511" spans="1:13" ht="51" customHeight="1">
      <c r="A511" s="82"/>
      <c r="B511" s="82"/>
      <c r="C511" s="82"/>
      <c r="D511" s="82"/>
      <c r="E511" s="91" t="s">
        <v>180</v>
      </c>
      <c r="F511" s="82"/>
      <c r="G511" s="29"/>
      <c r="H511" s="29"/>
      <c r="I511" s="29"/>
      <c r="J511" s="29"/>
      <c r="K511" s="29"/>
      <c r="L511" s="29"/>
      <c r="M511" s="29"/>
    </row>
    <row r="512" spans="1:13" ht="13.5">
      <c r="A512" s="82"/>
      <c r="B512" s="82"/>
      <c r="C512" s="82"/>
      <c r="D512" s="82"/>
      <c r="E512" s="91" t="s">
        <v>181</v>
      </c>
      <c r="F512" s="82"/>
      <c r="G512" s="29"/>
      <c r="H512" s="29"/>
      <c r="I512" s="29"/>
      <c r="J512" s="29"/>
      <c r="K512" s="29"/>
      <c r="L512" s="29"/>
      <c r="M512" s="29"/>
    </row>
    <row r="513" spans="1:13" ht="13.5">
      <c r="A513" s="82"/>
      <c r="B513" s="82"/>
      <c r="C513" s="82"/>
      <c r="D513" s="82"/>
      <c r="E513" s="91" t="s">
        <v>181</v>
      </c>
      <c r="F513" s="82"/>
      <c r="G513" s="29"/>
      <c r="H513" s="29"/>
      <c r="I513" s="29"/>
      <c r="J513" s="29"/>
      <c r="K513" s="29"/>
      <c r="L513" s="29"/>
      <c r="M513" s="29"/>
    </row>
    <row r="514" spans="1:13" ht="13.5">
      <c r="A514" s="82">
        <v>2760</v>
      </c>
      <c r="B514" s="82" t="s">
        <v>12</v>
      </c>
      <c r="C514" s="82">
        <v>6</v>
      </c>
      <c r="D514" s="82">
        <v>0</v>
      </c>
      <c r="E514" s="91" t="s">
        <v>313</v>
      </c>
      <c r="F514" s="82"/>
      <c r="G514" s="29"/>
      <c r="H514" s="29"/>
      <c r="I514" s="29"/>
      <c r="J514" s="29"/>
      <c r="K514" s="29"/>
      <c r="L514" s="29"/>
      <c r="M514" s="29"/>
    </row>
    <row r="515" spans="1:13" ht="13.5">
      <c r="A515" s="82"/>
      <c r="B515" s="82"/>
      <c r="C515" s="82"/>
      <c r="D515" s="82"/>
      <c r="E515" s="91" t="s">
        <v>156</v>
      </c>
      <c r="F515" s="82"/>
      <c r="G515" s="29"/>
      <c r="H515" s="29"/>
      <c r="I515" s="29"/>
      <c r="J515" s="29"/>
      <c r="K515" s="29"/>
      <c r="L515" s="29"/>
      <c r="M515" s="29"/>
    </row>
    <row r="516" spans="1:13" ht="39" customHeight="1">
      <c r="A516" s="82">
        <v>2761</v>
      </c>
      <c r="B516" s="82" t="s">
        <v>12</v>
      </c>
      <c r="C516" s="82">
        <v>6</v>
      </c>
      <c r="D516" s="82">
        <v>1</v>
      </c>
      <c r="E516" s="91" t="s">
        <v>314</v>
      </c>
      <c r="F516" s="82"/>
      <c r="G516" s="29"/>
      <c r="H516" s="29"/>
      <c r="I516" s="29"/>
      <c r="J516" s="29"/>
      <c r="K516" s="29"/>
      <c r="L516" s="29"/>
      <c r="M516" s="29"/>
    </row>
    <row r="517" spans="1:13" ht="51" customHeight="1">
      <c r="A517" s="82"/>
      <c r="B517" s="82"/>
      <c r="C517" s="82"/>
      <c r="D517" s="82"/>
      <c r="E517" s="91" t="s">
        <v>180</v>
      </c>
      <c r="F517" s="82"/>
      <c r="G517" s="29"/>
      <c r="H517" s="29"/>
      <c r="I517" s="29"/>
      <c r="J517" s="29"/>
      <c r="K517" s="29"/>
      <c r="L517" s="29"/>
      <c r="M517" s="29"/>
    </row>
    <row r="518" spans="1:13" ht="13.5">
      <c r="A518" s="82"/>
      <c r="B518" s="82"/>
      <c r="C518" s="82"/>
      <c r="D518" s="82"/>
      <c r="E518" s="91" t="s">
        <v>181</v>
      </c>
      <c r="F518" s="82"/>
      <c r="G518" s="29"/>
      <c r="H518" s="29"/>
      <c r="I518" s="29"/>
      <c r="J518" s="29"/>
      <c r="K518" s="29"/>
      <c r="L518" s="29"/>
      <c r="M518" s="29"/>
    </row>
    <row r="519" spans="1:13" ht="13.5">
      <c r="A519" s="82"/>
      <c r="B519" s="82"/>
      <c r="C519" s="82"/>
      <c r="D519" s="82"/>
      <c r="E519" s="91" t="s">
        <v>181</v>
      </c>
      <c r="F519" s="82"/>
      <c r="G519" s="29"/>
      <c r="H519" s="29"/>
      <c r="I519" s="29"/>
      <c r="J519" s="29"/>
      <c r="K519" s="29"/>
      <c r="L519" s="29"/>
      <c r="M519" s="29"/>
    </row>
    <row r="520" spans="1:13" ht="13.5">
      <c r="A520" s="82">
        <v>2762</v>
      </c>
      <c r="B520" s="82" t="s">
        <v>12</v>
      </c>
      <c r="C520" s="82">
        <v>6</v>
      </c>
      <c r="D520" s="82">
        <v>2</v>
      </c>
      <c r="E520" s="91" t="s">
        <v>313</v>
      </c>
      <c r="F520" s="82"/>
      <c r="G520" s="29"/>
      <c r="H520" s="29"/>
      <c r="I520" s="29"/>
      <c r="J520" s="29"/>
      <c r="K520" s="29"/>
      <c r="L520" s="29"/>
      <c r="M520" s="29"/>
    </row>
    <row r="521" spans="1:13" ht="57.75" customHeight="1">
      <c r="A521" s="82"/>
      <c r="B521" s="82"/>
      <c r="C521" s="82"/>
      <c r="D521" s="82"/>
      <c r="E521" s="91" t="s">
        <v>180</v>
      </c>
      <c r="F521" s="82"/>
      <c r="G521" s="29"/>
      <c r="H521" s="29"/>
      <c r="I521" s="29"/>
      <c r="J521" s="29"/>
      <c r="K521" s="29"/>
      <c r="L521" s="29"/>
      <c r="M521" s="29"/>
    </row>
    <row r="522" spans="1:13" ht="13.5">
      <c r="A522" s="82"/>
      <c r="B522" s="82"/>
      <c r="C522" s="82"/>
      <c r="D522" s="82"/>
      <c r="E522" s="91" t="s">
        <v>181</v>
      </c>
      <c r="F522" s="82"/>
      <c r="G522" s="29"/>
      <c r="H522" s="29"/>
      <c r="I522" s="29"/>
      <c r="J522" s="29"/>
      <c r="K522" s="29"/>
      <c r="L522" s="29"/>
      <c r="M522" s="29"/>
    </row>
    <row r="523" spans="1:13" ht="13.5">
      <c r="A523" s="82"/>
      <c r="B523" s="82"/>
      <c r="C523" s="82"/>
      <c r="D523" s="82"/>
      <c r="E523" s="91" t="s">
        <v>181</v>
      </c>
      <c r="F523" s="82"/>
      <c r="G523" s="29"/>
      <c r="H523" s="29"/>
      <c r="I523" s="29"/>
      <c r="J523" s="29"/>
      <c r="K523" s="29"/>
      <c r="L523" s="29"/>
      <c r="M523" s="29"/>
    </row>
    <row r="524" spans="1:13" ht="60.75" customHeight="1">
      <c r="A524" s="82">
        <v>2800</v>
      </c>
      <c r="B524" s="82" t="s">
        <v>13</v>
      </c>
      <c r="C524" s="82">
        <v>0</v>
      </c>
      <c r="D524" s="82">
        <v>0</v>
      </c>
      <c r="E524" s="91" t="s">
        <v>315</v>
      </c>
      <c r="F524" s="82"/>
      <c r="G524" s="29">
        <f aca="true" t="shared" si="48" ref="G524:M524">G526+G540+G581+G595+G612+G617</f>
        <v>1080795.4</v>
      </c>
      <c r="H524" s="29">
        <f t="shared" si="48"/>
        <v>1078145.4</v>
      </c>
      <c r="I524" s="29">
        <f t="shared" si="48"/>
        <v>2650</v>
      </c>
      <c r="J524" s="29">
        <f t="shared" si="48"/>
        <v>274425</v>
      </c>
      <c r="K524" s="29">
        <f t="shared" si="48"/>
        <v>549169.1499999999</v>
      </c>
      <c r="L524" s="29">
        <f t="shared" si="48"/>
        <v>820382.325</v>
      </c>
      <c r="M524" s="29">
        <f t="shared" si="48"/>
        <v>1080795.4</v>
      </c>
    </row>
    <row r="525" spans="1:13" ht="13.5">
      <c r="A525" s="82"/>
      <c r="B525" s="82"/>
      <c r="C525" s="82"/>
      <c r="D525" s="82"/>
      <c r="E525" s="91" t="s">
        <v>154</v>
      </c>
      <c r="F525" s="82"/>
      <c r="G525" s="29"/>
      <c r="H525" s="29"/>
      <c r="I525" s="29"/>
      <c r="J525" s="29"/>
      <c r="K525" s="29"/>
      <c r="L525" s="29"/>
      <c r="M525" s="29"/>
    </row>
    <row r="526" spans="1:13" ht="13.5">
      <c r="A526" s="82">
        <v>2810</v>
      </c>
      <c r="B526" s="82" t="s">
        <v>13</v>
      </c>
      <c r="C526" s="82">
        <v>1</v>
      </c>
      <c r="D526" s="82">
        <v>0</v>
      </c>
      <c r="E526" s="91" t="s">
        <v>316</v>
      </c>
      <c r="F526" s="82"/>
      <c r="G526" s="29">
        <f>G528</f>
        <v>484056.8</v>
      </c>
      <c r="H526" s="29">
        <f aca="true" t="shared" si="49" ref="H526:M526">H528</f>
        <v>484056.8</v>
      </c>
      <c r="I526" s="29">
        <f t="shared" si="49"/>
        <v>0</v>
      </c>
      <c r="J526" s="29">
        <f t="shared" si="49"/>
        <v>114880.7</v>
      </c>
      <c r="K526" s="29">
        <f t="shared" si="49"/>
        <v>243880.3</v>
      </c>
      <c r="L526" s="29">
        <f t="shared" si="49"/>
        <v>366468.5</v>
      </c>
      <c r="M526" s="29">
        <f t="shared" si="49"/>
        <v>484056.8</v>
      </c>
    </row>
    <row r="527" spans="1:13" ht="13.5">
      <c r="A527" s="82"/>
      <c r="B527" s="82"/>
      <c r="C527" s="82"/>
      <c r="D527" s="82"/>
      <c r="E527" s="91" t="s">
        <v>156</v>
      </c>
      <c r="F527" s="82"/>
      <c r="G527" s="29"/>
      <c r="H527" s="29"/>
      <c r="I527" s="29"/>
      <c r="J527" s="29"/>
      <c r="K527" s="29"/>
      <c r="L527" s="29"/>
      <c r="M527" s="29"/>
    </row>
    <row r="528" spans="1:13" ht="13.5">
      <c r="A528" s="82">
        <v>2811</v>
      </c>
      <c r="B528" s="82" t="s">
        <v>13</v>
      </c>
      <c r="C528" s="82">
        <v>1</v>
      </c>
      <c r="D528" s="82">
        <v>1</v>
      </c>
      <c r="E528" s="91" t="s">
        <v>316</v>
      </c>
      <c r="F528" s="82"/>
      <c r="G528" s="29">
        <f>SUM(G530:G539)</f>
        <v>484056.8</v>
      </c>
      <c r="H528" s="29">
        <f aca="true" t="shared" si="50" ref="H528:M528">SUM(H530:H539)</f>
        <v>484056.8</v>
      </c>
      <c r="I528" s="29">
        <f t="shared" si="50"/>
        <v>0</v>
      </c>
      <c r="J528" s="29">
        <f t="shared" si="50"/>
        <v>114880.7</v>
      </c>
      <c r="K528" s="29">
        <f t="shared" si="50"/>
        <v>243880.3</v>
      </c>
      <c r="L528" s="29">
        <f t="shared" si="50"/>
        <v>366468.5</v>
      </c>
      <c r="M528" s="29">
        <f t="shared" si="50"/>
        <v>484056.8</v>
      </c>
    </row>
    <row r="529" spans="1:13" ht="58.5" customHeight="1">
      <c r="A529" s="82"/>
      <c r="B529" s="82"/>
      <c r="C529" s="82"/>
      <c r="D529" s="82"/>
      <c r="E529" s="91" t="s">
        <v>180</v>
      </c>
      <c r="F529" s="82"/>
      <c r="G529" s="29"/>
      <c r="H529" s="29"/>
      <c r="I529" s="29"/>
      <c r="J529" s="29"/>
      <c r="K529" s="29"/>
      <c r="L529" s="29"/>
      <c r="M529" s="29"/>
    </row>
    <row r="530" spans="1:13" ht="13.5">
      <c r="A530" s="82"/>
      <c r="B530" s="82"/>
      <c r="C530" s="82"/>
      <c r="D530" s="82"/>
      <c r="E530" s="91" t="s">
        <v>562</v>
      </c>
      <c r="F530" s="82">
        <v>4221</v>
      </c>
      <c r="G530" s="29">
        <v>36537</v>
      </c>
      <c r="H530" s="29">
        <f>G530</f>
        <v>36537</v>
      </c>
      <c r="I530" s="29"/>
      <c r="J530" s="29">
        <v>7588</v>
      </c>
      <c r="K530" s="29">
        <v>19666</v>
      </c>
      <c r="L530" s="29">
        <v>28211.5</v>
      </c>
      <c r="M530" s="29">
        <f aca="true" t="shared" si="51" ref="M530:M539">+G530</f>
        <v>36537</v>
      </c>
    </row>
    <row r="531" spans="1:13" ht="13.5">
      <c r="A531" s="82"/>
      <c r="B531" s="82"/>
      <c r="C531" s="82"/>
      <c r="D531" s="82"/>
      <c r="E531" s="91" t="s">
        <v>563</v>
      </c>
      <c r="F531" s="82">
        <v>4222</v>
      </c>
      <c r="G531" s="29">
        <v>1800</v>
      </c>
      <c r="H531" s="29">
        <f aca="true" t="shared" si="52" ref="H531:H538">G531</f>
        <v>1800</v>
      </c>
      <c r="I531" s="29"/>
      <c r="J531" s="29">
        <f aca="true" t="shared" si="53" ref="J531:J539">+G531/12*3</f>
        <v>450</v>
      </c>
      <c r="K531" s="29">
        <f aca="true" t="shared" si="54" ref="K531:K539">+G531/12*6</f>
        <v>900</v>
      </c>
      <c r="L531" s="29">
        <f aca="true" t="shared" si="55" ref="L531:L539">+G531/12*9</f>
        <v>1350</v>
      </c>
      <c r="M531" s="29">
        <f t="shared" si="51"/>
        <v>1800</v>
      </c>
    </row>
    <row r="532" spans="1:13" ht="13.5">
      <c r="A532" s="82"/>
      <c r="B532" s="82"/>
      <c r="C532" s="82"/>
      <c r="D532" s="82"/>
      <c r="E532" s="91" t="s">
        <v>564</v>
      </c>
      <c r="F532" s="82">
        <v>4511</v>
      </c>
      <c r="G532" s="29">
        <v>411760.3</v>
      </c>
      <c r="H532" s="29">
        <f t="shared" si="52"/>
        <v>411760.3</v>
      </c>
      <c r="I532" s="29"/>
      <c r="J532" s="29">
        <v>99449.2</v>
      </c>
      <c r="K532" s="29">
        <v>200446.8</v>
      </c>
      <c r="L532" s="29">
        <v>307928.5</v>
      </c>
      <c r="M532" s="29">
        <f t="shared" si="51"/>
        <v>411760.3</v>
      </c>
    </row>
    <row r="533" spans="1:13" ht="13.5">
      <c r="A533" s="82"/>
      <c r="B533" s="82"/>
      <c r="C533" s="82"/>
      <c r="D533" s="82"/>
      <c r="E533" s="91" t="s">
        <v>565</v>
      </c>
      <c r="F533" s="82">
        <v>4729</v>
      </c>
      <c r="G533" s="29">
        <v>11400</v>
      </c>
      <c r="H533" s="29">
        <f t="shared" si="52"/>
        <v>11400</v>
      </c>
      <c r="I533" s="29"/>
      <c r="J533" s="29">
        <f t="shared" si="53"/>
        <v>2850</v>
      </c>
      <c r="K533" s="29">
        <f t="shared" si="54"/>
        <v>5700</v>
      </c>
      <c r="L533" s="29">
        <f t="shared" si="55"/>
        <v>8550</v>
      </c>
      <c r="M533" s="29">
        <f t="shared" si="51"/>
        <v>11400</v>
      </c>
    </row>
    <row r="534" spans="1:13" ht="27">
      <c r="A534" s="82"/>
      <c r="B534" s="82"/>
      <c r="C534" s="82"/>
      <c r="D534" s="82"/>
      <c r="E534" s="91" t="s">
        <v>570</v>
      </c>
      <c r="F534" s="82">
        <v>4819</v>
      </c>
      <c r="G534" s="29">
        <v>3680.5</v>
      </c>
      <c r="H534" s="29">
        <f t="shared" si="52"/>
        <v>3680.5</v>
      </c>
      <c r="I534" s="29"/>
      <c r="J534" s="29">
        <v>707.5</v>
      </c>
      <c r="K534" s="29">
        <v>3680.5</v>
      </c>
      <c r="L534" s="29">
        <v>3680.5</v>
      </c>
      <c r="M534" s="29">
        <f t="shared" si="51"/>
        <v>3680.5</v>
      </c>
    </row>
    <row r="535" spans="1:13" ht="13.5">
      <c r="A535" s="82"/>
      <c r="B535" s="82"/>
      <c r="C535" s="82"/>
      <c r="D535" s="82"/>
      <c r="E535" s="91" t="s">
        <v>548</v>
      </c>
      <c r="F535" s="82">
        <v>4861</v>
      </c>
      <c r="G535" s="29">
        <v>4535</v>
      </c>
      <c r="H535" s="29">
        <f t="shared" si="52"/>
        <v>4535</v>
      </c>
      <c r="I535" s="29"/>
      <c r="J535" s="29">
        <v>250</v>
      </c>
      <c r="K535" s="29">
        <v>4315</v>
      </c>
      <c r="L535" s="29">
        <v>4315</v>
      </c>
      <c r="M535" s="29">
        <f t="shared" si="51"/>
        <v>4535</v>
      </c>
    </row>
    <row r="536" spans="1:13" ht="13.5">
      <c r="A536" s="82"/>
      <c r="B536" s="82"/>
      <c r="C536" s="82"/>
      <c r="D536" s="82"/>
      <c r="E536" s="91" t="s">
        <v>566</v>
      </c>
      <c r="F536" s="82">
        <v>4216</v>
      </c>
      <c r="G536" s="29">
        <v>6700</v>
      </c>
      <c r="H536" s="29">
        <f>G536</f>
        <v>6700</v>
      </c>
      <c r="I536" s="29"/>
      <c r="J536" s="29">
        <f t="shared" si="53"/>
        <v>1675</v>
      </c>
      <c r="K536" s="29">
        <v>5350</v>
      </c>
      <c r="L536" s="29">
        <v>6700</v>
      </c>
      <c r="M536" s="29">
        <f t="shared" si="51"/>
        <v>6700</v>
      </c>
    </row>
    <row r="537" spans="1:13" ht="54.75" customHeight="1">
      <c r="A537" s="82"/>
      <c r="B537" s="82"/>
      <c r="C537" s="82"/>
      <c r="D537" s="82"/>
      <c r="E537" s="91" t="s">
        <v>567</v>
      </c>
      <c r="F537" s="82">
        <v>4819</v>
      </c>
      <c r="G537" s="29">
        <f>+H537</f>
        <v>0</v>
      </c>
      <c r="H537" s="29">
        <v>0</v>
      </c>
      <c r="I537" s="29"/>
      <c r="J537" s="29">
        <f t="shared" si="53"/>
        <v>0</v>
      </c>
      <c r="K537" s="29">
        <f t="shared" si="54"/>
        <v>0</v>
      </c>
      <c r="L537" s="29">
        <f t="shared" si="55"/>
        <v>0</v>
      </c>
      <c r="M537" s="29">
        <f t="shared" si="51"/>
        <v>0</v>
      </c>
    </row>
    <row r="538" spans="1:13" ht="27">
      <c r="A538" s="82"/>
      <c r="B538" s="82"/>
      <c r="C538" s="82"/>
      <c r="D538" s="82"/>
      <c r="E538" s="91" t="s">
        <v>568</v>
      </c>
      <c r="F538" s="82">
        <v>4727</v>
      </c>
      <c r="G538" s="29">
        <v>7644</v>
      </c>
      <c r="H538" s="29">
        <f t="shared" si="52"/>
        <v>7644</v>
      </c>
      <c r="I538" s="29"/>
      <c r="J538" s="29">
        <f t="shared" si="53"/>
        <v>1911</v>
      </c>
      <c r="K538" s="29">
        <f t="shared" si="54"/>
        <v>3822</v>
      </c>
      <c r="L538" s="29">
        <f t="shared" si="55"/>
        <v>5733</v>
      </c>
      <c r="M538" s="29">
        <f t="shared" si="51"/>
        <v>7644</v>
      </c>
    </row>
    <row r="539" spans="1:13" ht="27">
      <c r="A539" s="82"/>
      <c r="B539" s="82"/>
      <c r="C539" s="82"/>
      <c r="D539" s="82"/>
      <c r="E539" s="91" t="s">
        <v>616</v>
      </c>
      <c r="F539" s="82" t="s">
        <v>92</v>
      </c>
      <c r="G539" s="29"/>
      <c r="H539" s="29">
        <v>0</v>
      </c>
      <c r="I539" s="29">
        <f>SUM(G539)</f>
        <v>0</v>
      </c>
      <c r="J539" s="29">
        <f t="shared" si="53"/>
        <v>0</v>
      </c>
      <c r="K539" s="29">
        <f t="shared" si="54"/>
        <v>0</v>
      </c>
      <c r="L539" s="29">
        <f t="shared" si="55"/>
        <v>0</v>
      </c>
      <c r="M539" s="29">
        <f t="shared" si="51"/>
        <v>0</v>
      </c>
    </row>
    <row r="540" spans="1:13" ht="13.5">
      <c r="A540" s="82">
        <v>2820</v>
      </c>
      <c r="B540" s="82" t="s">
        <v>13</v>
      </c>
      <c r="C540" s="82">
        <v>2</v>
      </c>
      <c r="D540" s="82">
        <v>0</v>
      </c>
      <c r="E540" s="91" t="s">
        <v>317</v>
      </c>
      <c r="F540" s="82"/>
      <c r="G540" s="29">
        <f>G542+G548+G554+G560+G565+G569+G573</f>
        <v>548968.6</v>
      </c>
      <c r="H540" s="29">
        <f aca="true" t="shared" si="56" ref="H540:M540">H542+H548+H554+H560+H565+H569+H573</f>
        <v>546318.6</v>
      </c>
      <c r="I540" s="29">
        <f t="shared" si="56"/>
        <v>2650</v>
      </c>
      <c r="J540" s="29">
        <f t="shared" si="56"/>
        <v>147629.3</v>
      </c>
      <c r="K540" s="29">
        <f t="shared" si="56"/>
        <v>281409.15</v>
      </c>
      <c r="L540" s="29">
        <f t="shared" si="56"/>
        <v>415188.825</v>
      </c>
      <c r="M540" s="29">
        <f t="shared" si="56"/>
        <v>548968.6</v>
      </c>
    </row>
    <row r="541" spans="1:13" ht="13.5">
      <c r="A541" s="82"/>
      <c r="B541" s="82"/>
      <c r="C541" s="82"/>
      <c r="D541" s="82"/>
      <c r="E541" s="91" t="s">
        <v>156</v>
      </c>
      <c r="F541" s="82"/>
      <c r="G541" s="29"/>
      <c r="H541" s="29"/>
      <c r="I541" s="29"/>
      <c r="J541" s="29"/>
      <c r="K541" s="29"/>
      <c r="L541" s="29"/>
      <c r="M541" s="29"/>
    </row>
    <row r="542" spans="1:13" ht="13.5">
      <c r="A542" s="82">
        <v>2821</v>
      </c>
      <c r="B542" s="82" t="s">
        <v>13</v>
      </c>
      <c r="C542" s="82">
        <v>2</v>
      </c>
      <c r="D542" s="82">
        <v>1</v>
      </c>
      <c r="E542" s="91" t="s">
        <v>318</v>
      </c>
      <c r="F542" s="82"/>
      <c r="G542" s="29">
        <f>G544+G545+G546</f>
        <v>44372.5</v>
      </c>
      <c r="H542" s="29">
        <f aca="true" t="shared" si="57" ref="H542:M542">H544+H545+H546</f>
        <v>44372.5</v>
      </c>
      <c r="I542" s="29">
        <f t="shared" si="57"/>
        <v>0</v>
      </c>
      <c r="J542" s="29">
        <f t="shared" si="57"/>
        <v>11093.125</v>
      </c>
      <c r="K542" s="29">
        <f t="shared" si="57"/>
        <v>22186.3</v>
      </c>
      <c r="L542" s="29">
        <f t="shared" si="57"/>
        <v>33279.4</v>
      </c>
      <c r="M542" s="29">
        <f t="shared" si="57"/>
        <v>44372.5</v>
      </c>
    </row>
    <row r="543" spans="1:13" ht="54.75" customHeight="1">
      <c r="A543" s="82"/>
      <c r="B543" s="82"/>
      <c r="C543" s="82"/>
      <c r="D543" s="82"/>
      <c r="E543" s="91" t="s">
        <v>180</v>
      </c>
      <c r="F543" s="82"/>
      <c r="G543" s="29"/>
      <c r="H543" s="29"/>
      <c r="I543" s="29"/>
      <c r="J543" s="29"/>
      <c r="K543" s="29"/>
      <c r="L543" s="29"/>
      <c r="M543" s="29"/>
    </row>
    <row r="544" spans="1:13" ht="27">
      <c r="A544" s="82"/>
      <c r="B544" s="82"/>
      <c r="C544" s="82"/>
      <c r="D544" s="82"/>
      <c r="E544" s="91" t="s">
        <v>569</v>
      </c>
      <c r="F544" s="82">
        <v>4511</v>
      </c>
      <c r="G544" s="29">
        <v>43172.5</v>
      </c>
      <c r="H544" s="29">
        <f>G544</f>
        <v>43172.5</v>
      </c>
      <c r="I544" s="29"/>
      <c r="J544" s="29">
        <f>+G544/12*3</f>
        <v>10793.125</v>
      </c>
      <c r="K544" s="29">
        <v>20986.3</v>
      </c>
      <c r="L544" s="29">
        <v>32079.4</v>
      </c>
      <c r="M544" s="29">
        <f>+G544</f>
        <v>43172.5</v>
      </c>
    </row>
    <row r="545" spans="1:13" ht="13.5">
      <c r="A545" s="82"/>
      <c r="B545" s="82"/>
      <c r="C545" s="82"/>
      <c r="D545" s="82"/>
      <c r="E545" s="91" t="s">
        <v>566</v>
      </c>
      <c r="F545" s="82">
        <v>4216</v>
      </c>
      <c r="G545" s="29">
        <v>1200</v>
      </c>
      <c r="H545" s="29">
        <v>1200</v>
      </c>
      <c r="I545" s="29"/>
      <c r="J545" s="29">
        <f>+G545/12*3</f>
        <v>300</v>
      </c>
      <c r="K545" s="29">
        <v>1200</v>
      </c>
      <c r="L545" s="29">
        <v>1200</v>
      </c>
      <c r="M545" s="29">
        <f>+G545</f>
        <v>1200</v>
      </c>
    </row>
    <row r="546" spans="1:13" ht="13.5">
      <c r="A546" s="82"/>
      <c r="B546" s="82"/>
      <c r="C546" s="82"/>
      <c r="D546" s="82"/>
      <c r="E546" s="91"/>
      <c r="F546" s="82"/>
      <c r="G546" s="29"/>
      <c r="H546" s="29"/>
      <c r="I546" s="29"/>
      <c r="J546" s="29"/>
      <c r="K546" s="29"/>
      <c r="L546" s="29"/>
      <c r="M546" s="29"/>
    </row>
    <row r="547" spans="1:13" ht="13.5">
      <c r="A547" s="82"/>
      <c r="B547" s="82"/>
      <c r="C547" s="82"/>
      <c r="D547" s="82"/>
      <c r="E547" s="91" t="s">
        <v>181</v>
      </c>
      <c r="F547" s="82"/>
      <c r="G547" s="29"/>
      <c r="H547" s="29"/>
      <c r="I547" s="29"/>
      <c r="J547" s="29"/>
      <c r="K547" s="29"/>
      <c r="L547" s="29"/>
      <c r="M547" s="29"/>
    </row>
    <row r="548" spans="1:13" ht="13.5">
      <c r="A548" s="82">
        <v>2822</v>
      </c>
      <c r="B548" s="82" t="s">
        <v>13</v>
      </c>
      <c r="C548" s="82">
        <v>2</v>
      </c>
      <c r="D548" s="82">
        <v>2</v>
      </c>
      <c r="E548" s="91" t="s">
        <v>319</v>
      </c>
      <c r="F548" s="82"/>
      <c r="G548" s="29">
        <f>SUM(G550:G551)</f>
        <v>79286.3</v>
      </c>
      <c r="H548" s="29">
        <f aca="true" t="shared" si="58" ref="H548:M548">SUM(H550:H551)</f>
        <v>79286.3</v>
      </c>
      <c r="I548" s="29">
        <f t="shared" si="58"/>
        <v>0</v>
      </c>
      <c r="J548" s="29">
        <f t="shared" si="58"/>
        <v>28446.575</v>
      </c>
      <c r="K548" s="29">
        <f t="shared" si="58"/>
        <v>45393.15</v>
      </c>
      <c r="L548" s="29">
        <f t="shared" si="58"/>
        <v>62339.725000000006</v>
      </c>
      <c r="M548" s="29">
        <f t="shared" si="58"/>
        <v>79286.3</v>
      </c>
    </row>
    <row r="549" spans="1:13" ht="49.5" customHeight="1">
      <c r="A549" s="82"/>
      <c r="B549" s="82"/>
      <c r="C549" s="82"/>
      <c r="D549" s="82"/>
      <c r="E549" s="91" t="s">
        <v>180</v>
      </c>
      <c r="F549" s="82"/>
      <c r="G549" s="29"/>
      <c r="H549" s="29"/>
      <c r="I549" s="29"/>
      <c r="J549" s="29"/>
      <c r="K549" s="29"/>
      <c r="L549" s="29"/>
      <c r="M549" s="29"/>
    </row>
    <row r="550" spans="1:13" ht="36.75" customHeight="1">
      <c r="A550" s="82"/>
      <c r="B550" s="82"/>
      <c r="C550" s="82"/>
      <c r="D550" s="82"/>
      <c r="E550" s="91" t="s">
        <v>570</v>
      </c>
      <c r="F550" s="82">
        <v>4819</v>
      </c>
      <c r="G550" s="29">
        <v>11500</v>
      </c>
      <c r="H550" s="29">
        <v>11500</v>
      </c>
      <c r="I550" s="29"/>
      <c r="J550" s="29">
        <v>11500</v>
      </c>
      <c r="K550" s="29">
        <v>11500</v>
      </c>
      <c r="L550" s="29">
        <v>11500</v>
      </c>
      <c r="M550" s="29">
        <f>+G550</f>
        <v>11500</v>
      </c>
    </row>
    <row r="551" spans="1:13" ht="33" customHeight="1">
      <c r="A551" s="82"/>
      <c r="B551" s="82"/>
      <c r="C551" s="82"/>
      <c r="D551" s="82"/>
      <c r="E551" s="91" t="s">
        <v>595</v>
      </c>
      <c r="F551" s="82">
        <v>4511</v>
      </c>
      <c r="G551" s="29">
        <v>67786.3</v>
      </c>
      <c r="H551" s="29">
        <f>G551</f>
        <v>67786.3</v>
      </c>
      <c r="I551" s="29"/>
      <c r="J551" s="29">
        <f>+G551/12*3</f>
        <v>16946.575</v>
      </c>
      <c r="K551" s="29">
        <f>+G551/12*6</f>
        <v>33893.15</v>
      </c>
      <c r="L551" s="29">
        <f>+G551/12*9</f>
        <v>50839.725000000006</v>
      </c>
      <c r="M551" s="29">
        <f>+G551</f>
        <v>67786.3</v>
      </c>
    </row>
    <row r="552" spans="1:13" ht="13.5">
      <c r="A552" s="82"/>
      <c r="B552" s="82"/>
      <c r="C552" s="82"/>
      <c r="D552" s="82"/>
      <c r="E552" s="91" t="s">
        <v>181</v>
      </c>
      <c r="F552" s="82"/>
      <c r="G552" s="29"/>
      <c r="H552" s="29"/>
      <c r="I552" s="29"/>
      <c r="J552" s="29"/>
      <c r="K552" s="29"/>
      <c r="L552" s="29"/>
      <c r="M552" s="29"/>
    </row>
    <row r="553" spans="1:13" ht="13.5">
      <c r="A553" s="82"/>
      <c r="B553" s="82"/>
      <c r="C553" s="82"/>
      <c r="D553" s="82"/>
      <c r="E553" s="91" t="s">
        <v>181</v>
      </c>
      <c r="F553" s="82"/>
      <c r="G553" s="29"/>
      <c r="H553" s="29"/>
      <c r="I553" s="29"/>
      <c r="J553" s="29"/>
      <c r="K553" s="29"/>
      <c r="L553" s="29"/>
      <c r="M553" s="29"/>
    </row>
    <row r="554" spans="1:13" ht="13.5">
      <c r="A554" s="82">
        <v>2823</v>
      </c>
      <c r="B554" s="82" t="s">
        <v>13</v>
      </c>
      <c r="C554" s="82">
        <v>2</v>
      </c>
      <c r="D554" s="82">
        <v>3</v>
      </c>
      <c r="E554" s="91" t="s">
        <v>320</v>
      </c>
      <c r="F554" s="82"/>
      <c r="G554" s="29">
        <f>SUM(G556:G557)</f>
        <v>417359.8</v>
      </c>
      <c r="H554" s="29">
        <f aca="true" t="shared" si="59" ref="H554:M554">SUM(H556:H557)</f>
        <v>417359.8</v>
      </c>
      <c r="I554" s="29">
        <f t="shared" si="59"/>
        <v>0</v>
      </c>
      <c r="J554" s="29">
        <f t="shared" si="59"/>
        <v>106102.1</v>
      </c>
      <c r="K554" s="29">
        <f t="shared" si="59"/>
        <v>209854.7</v>
      </c>
      <c r="L554" s="29">
        <f t="shared" si="59"/>
        <v>313607.2</v>
      </c>
      <c r="M554" s="29">
        <f t="shared" si="59"/>
        <v>417359.8</v>
      </c>
    </row>
    <row r="555" spans="1:13" ht="54" customHeight="1">
      <c r="A555" s="82"/>
      <c r="B555" s="82"/>
      <c r="C555" s="82"/>
      <c r="D555" s="82"/>
      <c r="E555" s="91" t="s">
        <v>180</v>
      </c>
      <c r="F555" s="82"/>
      <c r="G555" s="29"/>
      <c r="H555" s="29"/>
      <c r="I555" s="29"/>
      <c r="J555" s="29"/>
      <c r="K555" s="29"/>
      <c r="L555" s="29"/>
      <c r="M555" s="29"/>
    </row>
    <row r="556" spans="1:13" ht="38.25" customHeight="1">
      <c r="A556" s="82"/>
      <c r="B556" s="82"/>
      <c r="C556" s="82"/>
      <c r="D556" s="82"/>
      <c r="E556" s="91" t="s">
        <v>570</v>
      </c>
      <c r="F556" s="82">
        <v>4819</v>
      </c>
      <c r="G556" s="29">
        <v>0</v>
      </c>
      <c r="H556" s="29">
        <v>0</v>
      </c>
      <c r="I556" s="29"/>
      <c r="J556" s="29">
        <f>+G556/12*3</f>
        <v>0</v>
      </c>
      <c r="K556" s="29">
        <f>+G556/12*6</f>
        <v>0</v>
      </c>
      <c r="L556" s="29">
        <f>+G556/12*9</f>
        <v>0</v>
      </c>
      <c r="M556" s="29">
        <f>+G556</f>
        <v>0</v>
      </c>
    </row>
    <row r="557" spans="1:13" ht="38.25" customHeight="1">
      <c r="A557" s="82"/>
      <c r="B557" s="82"/>
      <c r="C557" s="82"/>
      <c r="D557" s="82"/>
      <c r="E557" s="91" t="s">
        <v>594</v>
      </c>
      <c r="F557" s="82">
        <v>4511</v>
      </c>
      <c r="G557" s="29">
        <v>417359.8</v>
      </c>
      <c r="H557" s="29">
        <f>G557</f>
        <v>417359.8</v>
      </c>
      <c r="I557" s="29"/>
      <c r="J557" s="29">
        <v>106102.1</v>
      </c>
      <c r="K557" s="29">
        <v>209854.7</v>
      </c>
      <c r="L557" s="29">
        <v>313607.2</v>
      </c>
      <c r="M557" s="29">
        <f>+G557</f>
        <v>417359.8</v>
      </c>
    </row>
    <row r="558" spans="1:13" ht="13.5">
      <c r="A558" s="82"/>
      <c r="B558" s="82"/>
      <c r="C558" s="82"/>
      <c r="D558" s="82"/>
      <c r="E558" s="91"/>
      <c r="F558" s="82"/>
      <c r="G558" s="29"/>
      <c r="H558" s="29"/>
      <c r="I558" s="29"/>
      <c r="J558" s="29"/>
      <c r="K558" s="29"/>
      <c r="L558" s="29"/>
      <c r="M558" s="29"/>
    </row>
    <row r="559" spans="1:13" ht="13.5">
      <c r="A559" s="82"/>
      <c r="B559" s="82"/>
      <c r="C559" s="82"/>
      <c r="D559" s="82"/>
      <c r="E559" s="91" t="s">
        <v>181</v>
      </c>
      <c r="F559" s="82"/>
      <c r="G559" s="29"/>
      <c r="H559" s="29"/>
      <c r="I559" s="29"/>
      <c r="J559" s="29"/>
      <c r="K559" s="29"/>
      <c r="L559" s="29"/>
      <c r="M559" s="29"/>
    </row>
    <row r="560" spans="1:13" ht="13.5">
      <c r="A560" s="82">
        <v>2824</v>
      </c>
      <c r="B560" s="82" t="s">
        <v>13</v>
      </c>
      <c r="C560" s="82">
        <v>2</v>
      </c>
      <c r="D560" s="82">
        <v>4</v>
      </c>
      <c r="E560" s="91" t="s">
        <v>321</v>
      </c>
      <c r="F560" s="82"/>
      <c r="G560" s="29"/>
      <c r="H560" s="29"/>
      <c r="I560" s="29"/>
      <c r="J560" s="29"/>
      <c r="K560" s="29"/>
      <c r="L560" s="29"/>
      <c r="M560" s="29"/>
    </row>
    <row r="561" spans="1:13" ht="51.75" customHeight="1">
      <c r="A561" s="82"/>
      <c r="B561" s="82"/>
      <c r="C561" s="82"/>
      <c r="D561" s="82"/>
      <c r="E561" s="91" t="s">
        <v>180</v>
      </c>
      <c r="F561" s="82"/>
      <c r="G561" s="29"/>
      <c r="H561" s="29"/>
      <c r="I561" s="29"/>
      <c r="J561" s="29"/>
      <c r="K561" s="29"/>
      <c r="L561" s="29"/>
      <c r="M561" s="29"/>
    </row>
    <row r="562" spans="1:13" ht="13.5">
      <c r="A562" s="82"/>
      <c r="B562" s="82"/>
      <c r="C562" s="82"/>
      <c r="D562" s="82"/>
      <c r="E562" s="91"/>
      <c r="F562" s="82"/>
      <c r="G562" s="29"/>
      <c r="H562" s="29"/>
      <c r="I562" s="29"/>
      <c r="J562" s="29"/>
      <c r="K562" s="29"/>
      <c r="L562" s="29"/>
      <c r="M562" s="29"/>
    </row>
    <row r="563" spans="1:13" ht="13.5">
      <c r="A563" s="82"/>
      <c r="B563" s="82"/>
      <c r="C563" s="82"/>
      <c r="D563" s="82"/>
      <c r="E563" s="91" t="s">
        <v>181</v>
      </c>
      <c r="F563" s="82"/>
      <c r="G563" s="29"/>
      <c r="H563" s="29"/>
      <c r="I563" s="29"/>
      <c r="J563" s="29"/>
      <c r="K563" s="29"/>
      <c r="L563" s="29"/>
      <c r="M563" s="29"/>
    </row>
    <row r="564" spans="1:13" ht="13.5">
      <c r="A564" s="82"/>
      <c r="B564" s="82"/>
      <c r="C564" s="82"/>
      <c r="D564" s="82"/>
      <c r="E564" s="91" t="s">
        <v>181</v>
      </c>
      <c r="F564" s="82"/>
      <c r="G564" s="29"/>
      <c r="H564" s="29"/>
      <c r="I564" s="29"/>
      <c r="J564" s="29"/>
      <c r="K564" s="29"/>
      <c r="L564" s="29"/>
      <c r="M564" s="29"/>
    </row>
    <row r="565" spans="1:13" ht="13.5">
      <c r="A565" s="82">
        <v>2825</v>
      </c>
      <c r="B565" s="82" t="s">
        <v>13</v>
      </c>
      <c r="C565" s="82">
        <v>2</v>
      </c>
      <c r="D565" s="82">
        <v>5</v>
      </c>
      <c r="E565" s="91" t="s">
        <v>322</v>
      </c>
      <c r="F565" s="82"/>
      <c r="G565" s="29"/>
      <c r="H565" s="29"/>
      <c r="I565" s="29"/>
      <c r="J565" s="29"/>
      <c r="K565" s="29"/>
      <c r="L565" s="29"/>
      <c r="M565" s="29"/>
    </row>
    <row r="566" spans="1:13" ht="51" customHeight="1">
      <c r="A566" s="82"/>
      <c r="B566" s="82"/>
      <c r="C566" s="82"/>
      <c r="D566" s="82"/>
      <c r="E566" s="91" t="s">
        <v>180</v>
      </c>
      <c r="F566" s="82"/>
      <c r="G566" s="29"/>
      <c r="H566" s="29"/>
      <c r="I566" s="29"/>
      <c r="J566" s="29"/>
      <c r="K566" s="29"/>
      <c r="L566" s="29"/>
      <c r="M566" s="29"/>
    </row>
    <row r="567" spans="1:13" ht="13.5">
      <c r="A567" s="82"/>
      <c r="B567" s="82"/>
      <c r="C567" s="82"/>
      <c r="D567" s="82"/>
      <c r="E567" s="91" t="s">
        <v>181</v>
      </c>
      <c r="F567" s="82"/>
      <c r="G567" s="29"/>
      <c r="H567" s="29"/>
      <c r="I567" s="29"/>
      <c r="J567" s="29"/>
      <c r="K567" s="29"/>
      <c r="L567" s="29"/>
      <c r="M567" s="29"/>
    </row>
    <row r="568" spans="1:13" ht="13.5">
      <c r="A568" s="82"/>
      <c r="B568" s="82"/>
      <c r="C568" s="82"/>
      <c r="D568" s="82"/>
      <c r="E568" s="91" t="s">
        <v>181</v>
      </c>
      <c r="F568" s="82"/>
      <c r="G568" s="29"/>
      <c r="H568" s="29"/>
      <c r="I568" s="29"/>
      <c r="J568" s="29"/>
      <c r="K568" s="29"/>
      <c r="L568" s="29"/>
      <c r="M568" s="29"/>
    </row>
    <row r="569" spans="1:13" ht="13.5">
      <c r="A569" s="82">
        <v>2826</v>
      </c>
      <c r="B569" s="82" t="s">
        <v>13</v>
      </c>
      <c r="C569" s="82">
        <v>2</v>
      </c>
      <c r="D569" s="82">
        <v>6</v>
      </c>
      <c r="E569" s="91" t="s">
        <v>323</v>
      </c>
      <c r="F569" s="82"/>
      <c r="G569" s="29"/>
      <c r="H569" s="29"/>
      <c r="I569" s="29"/>
      <c r="J569" s="29"/>
      <c r="K569" s="29"/>
      <c r="L569" s="29"/>
      <c r="M569" s="29"/>
    </row>
    <row r="570" spans="1:13" ht="52.5" customHeight="1">
      <c r="A570" s="82"/>
      <c r="B570" s="82"/>
      <c r="C570" s="82"/>
      <c r="D570" s="82"/>
      <c r="E570" s="91" t="s">
        <v>180</v>
      </c>
      <c r="F570" s="82"/>
      <c r="G570" s="29"/>
      <c r="H570" s="29"/>
      <c r="I570" s="29"/>
      <c r="J570" s="29"/>
      <c r="K570" s="29"/>
      <c r="L570" s="29"/>
      <c r="M570" s="29"/>
    </row>
    <row r="571" spans="1:13" ht="13.5">
      <c r="A571" s="82"/>
      <c r="B571" s="82"/>
      <c r="C571" s="82"/>
      <c r="D571" s="82"/>
      <c r="E571" s="91" t="s">
        <v>181</v>
      </c>
      <c r="F571" s="82"/>
      <c r="G571" s="29"/>
      <c r="H571" s="29"/>
      <c r="I571" s="29"/>
      <c r="J571" s="29"/>
      <c r="K571" s="29"/>
      <c r="L571" s="29"/>
      <c r="M571" s="29"/>
    </row>
    <row r="572" spans="1:13" ht="13.5">
      <c r="A572" s="82"/>
      <c r="B572" s="82"/>
      <c r="C572" s="82"/>
      <c r="D572" s="82"/>
      <c r="E572" s="91" t="s">
        <v>181</v>
      </c>
      <c r="F572" s="82"/>
      <c r="G572" s="29"/>
      <c r="H572" s="29"/>
      <c r="I572" s="29"/>
      <c r="J572" s="29"/>
      <c r="K572" s="29"/>
      <c r="L572" s="29"/>
      <c r="M572" s="29"/>
    </row>
    <row r="573" spans="1:13" ht="38.25" customHeight="1">
      <c r="A573" s="82">
        <v>2827</v>
      </c>
      <c r="B573" s="82" t="s">
        <v>13</v>
      </c>
      <c r="C573" s="82">
        <v>2</v>
      </c>
      <c r="D573" s="82">
        <v>7</v>
      </c>
      <c r="E573" s="91" t="s">
        <v>324</v>
      </c>
      <c r="F573" s="82"/>
      <c r="G573" s="29">
        <f>G575+G577+G578+G579+G576</f>
        <v>7950</v>
      </c>
      <c r="H573" s="29">
        <f aca="true" t="shared" si="60" ref="H573:M573">H575+H577+H578+H579+H576</f>
        <v>5300</v>
      </c>
      <c r="I573" s="29">
        <f t="shared" si="60"/>
        <v>2650</v>
      </c>
      <c r="J573" s="29">
        <f t="shared" si="60"/>
        <v>1987.5</v>
      </c>
      <c r="K573" s="29">
        <f t="shared" si="60"/>
        <v>3975</v>
      </c>
      <c r="L573" s="29">
        <f t="shared" si="60"/>
        <v>5962.5</v>
      </c>
      <c r="M573" s="29">
        <f t="shared" si="60"/>
        <v>7950</v>
      </c>
    </row>
    <row r="574" spans="1:13" ht="55.5" customHeight="1">
      <c r="A574" s="82"/>
      <c r="B574" s="82"/>
      <c r="C574" s="82"/>
      <c r="D574" s="82"/>
      <c r="E574" s="91" t="s">
        <v>180</v>
      </c>
      <c r="F574" s="82"/>
      <c r="G574" s="29"/>
      <c r="H574" s="29"/>
      <c r="I574" s="29"/>
      <c r="J574" s="29"/>
      <c r="K574" s="29"/>
      <c r="L574" s="29"/>
      <c r="M574" s="29"/>
    </row>
    <row r="575" spans="1:13" ht="13.5">
      <c r="A575" s="82"/>
      <c r="B575" s="82"/>
      <c r="C575" s="82"/>
      <c r="D575" s="82"/>
      <c r="E575" s="97"/>
      <c r="F575" s="16"/>
      <c r="G575" s="29"/>
      <c r="H575" s="29"/>
      <c r="I575" s="29"/>
      <c r="J575" s="29"/>
      <c r="K575" s="29"/>
      <c r="L575" s="29"/>
      <c r="M575" s="29"/>
    </row>
    <row r="576" spans="1:13" ht="13.5">
      <c r="A576" s="82"/>
      <c r="B576" s="82"/>
      <c r="C576" s="82"/>
      <c r="D576" s="82"/>
      <c r="E576" s="91" t="s">
        <v>593</v>
      </c>
      <c r="F576" s="82">
        <v>4251</v>
      </c>
      <c r="G576" s="29">
        <v>3500</v>
      </c>
      <c r="H576" s="29">
        <f>G576</f>
        <v>3500</v>
      </c>
      <c r="I576" s="29"/>
      <c r="J576" s="29">
        <f>+G576/12*3</f>
        <v>875</v>
      </c>
      <c r="K576" s="29">
        <f>+G576/12*6</f>
        <v>1750</v>
      </c>
      <c r="L576" s="29">
        <f>+G576/12*9</f>
        <v>2625</v>
      </c>
      <c r="M576" s="29">
        <f>+G576</f>
        <v>3500</v>
      </c>
    </row>
    <row r="577" spans="1:13" ht="13.5">
      <c r="A577" s="82"/>
      <c r="B577" s="82"/>
      <c r="C577" s="82"/>
      <c r="D577" s="82"/>
      <c r="E577" s="91" t="s">
        <v>592</v>
      </c>
      <c r="F577" s="82">
        <v>4269</v>
      </c>
      <c r="G577" s="29">
        <v>1800</v>
      </c>
      <c r="H577" s="29">
        <f>G577</f>
        <v>1800</v>
      </c>
      <c r="I577" s="29"/>
      <c r="J577" s="29">
        <f>+G577/12*3</f>
        <v>450</v>
      </c>
      <c r="K577" s="29">
        <f>+G577/12*6</f>
        <v>900</v>
      </c>
      <c r="L577" s="29">
        <f>+G577/12*9</f>
        <v>1350</v>
      </c>
      <c r="M577" s="29">
        <f>+G577</f>
        <v>1800</v>
      </c>
    </row>
    <row r="578" spans="1:13" ht="13.5">
      <c r="A578" s="82"/>
      <c r="B578" s="82"/>
      <c r="C578" s="82"/>
      <c r="D578" s="82"/>
      <c r="E578" s="91" t="s">
        <v>605</v>
      </c>
      <c r="F578" s="82">
        <v>5112</v>
      </c>
      <c r="G578" s="29">
        <v>0</v>
      </c>
      <c r="H578" s="29"/>
      <c r="I578" s="29">
        <f>SUM(G578)</f>
        <v>0</v>
      </c>
      <c r="J578" s="29">
        <f>+G578/12*3</f>
        <v>0</v>
      </c>
      <c r="K578" s="29">
        <f>+G578/12*6</f>
        <v>0</v>
      </c>
      <c r="L578" s="29">
        <f>+G578/12*9</f>
        <v>0</v>
      </c>
      <c r="M578" s="29">
        <f>+G578</f>
        <v>0</v>
      </c>
    </row>
    <row r="579" spans="1:13" ht="36.75" customHeight="1">
      <c r="A579" s="82"/>
      <c r="B579" s="82"/>
      <c r="C579" s="82"/>
      <c r="D579" s="82"/>
      <c r="E579" s="91" t="s">
        <v>591</v>
      </c>
      <c r="F579" s="82">
        <v>5113</v>
      </c>
      <c r="G579" s="29">
        <v>2650</v>
      </c>
      <c r="H579" s="29"/>
      <c r="I579" s="29">
        <f>G579</f>
        <v>2650</v>
      </c>
      <c r="J579" s="29">
        <f>+G579/12*3</f>
        <v>662.5</v>
      </c>
      <c r="K579" s="29">
        <f>+G579/12*6</f>
        <v>1325</v>
      </c>
      <c r="L579" s="29">
        <f>+G579/12*9</f>
        <v>1987.5</v>
      </c>
      <c r="M579" s="29">
        <f>+G579</f>
        <v>2650</v>
      </c>
    </row>
    <row r="580" spans="1:13" ht="13.5">
      <c r="A580" s="82"/>
      <c r="B580" s="82"/>
      <c r="C580" s="82"/>
      <c r="D580" s="82"/>
      <c r="E580" s="91"/>
      <c r="F580" s="82"/>
      <c r="G580" s="29"/>
      <c r="H580" s="29"/>
      <c r="I580" s="29"/>
      <c r="J580" s="29"/>
      <c r="K580" s="29"/>
      <c r="L580" s="29"/>
      <c r="M580" s="29"/>
    </row>
    <row r="581" spans="1:13" ht="13.5">
      <c r="A581" s="82">
        <v>2830</v>
      </c>
      <c r="B581" s="82" t="s">
        <v>13</v>
      </c>
      <c r="C581" s="82">
        <v>3</v>
      </c>
      <c r="D581" s="82">
        <v>0</v>
      </c>
      <c r="E581" s="99"/>
      <c r="F581" s="82"/>
      <c r="G581" s="29"/>
      <c r="H581" s="29"/>
      <c r="I581" s="29"/>
      <c r="J581" s="29"/>
      <c r="K581" s="29"/>
      <c r="L581" s="29"/>
      <c r="M581" s="29"/>
    </row>
    <row r="582" spans="1:13" ht="58.5" customHeight="1">
      <c r="A582" s="82">
        <v>2830</v>
      </c>
      <c r="B582" s="82" t="s">
        <v>13</v>
      </c>
      <c r="C582" s="82">
        <v>3</v>
      </c>
      <c r="D582" s="82">
        <v>0</v>
      </c>
      <c r="E582" s="91" t="s">
        <v>325</v>
      </c>
      <c r="F582" s="82"/>
      <c r="G582" s="29"/>
      <c r="H582" s="29"/>
      <c r="I582" s="29"/>
      <c r="J582" s="29"/>
      <c r="K582" s="29"/>
      <c r="L582" s="29"/>
      <c r="M582" s="29"/>
    </row>
    <row r="583" spans="1:13" ht="13.5">
      <c r="A583" s="82">
        <v>2831</v>
      </c>
      <c r="B583" s="82" t="s">
        <v>13</v>
      </c>
      <c r="C583" s="82">
        <v>3</v>
      </c>
      <c r="D583" s="82">
        <v>1</v>
      </c>
      <c r="E583" s="91" t="s">
        <v>156</v>
      </c>
      <c r="F583" s="82"/>
      <c r="G583" s="29"/>
      <c r="H583" s="29"/>
      <c r="I583" s="29"/>
      <c r="J583" s="29"/>
      <c r="K583" s="29"/>
      <c r="L583" s="29"/>
      <c r="M583" s="29"/>
    </row>
    <row r="584" spans="1:13" ht="13.5">
      <c r="A584" s="82"/>
      <c r="B584" s="82"/>
      <c r="C584" s="82"/>
      <c r="D584" s="82"/>
      <c r="E584" s="91" t="s">
        <v>326</v>
      </c>
      <c r="F584" s="82"/>
      <c r="G584" s="29"/>
      <c r="H584" s="29"/>
      <c r="I584" s="29"/>
      <c r="J584" s="29"/>
      <c r="K584" s="29"/>
      <c r="L584" s="29"/>
      <c r="M584" s="29"/>
    </row>
    <row r="585" spans="1:13" ht="54" customHeight="1">
      <c r="A585" s="82"/>
      <c r="B585" s="82"/>
      <c r="C585" s="82"/>
      <c r="D585" s="82"/>
      <c r="E585" s="91" t="s">
        <v>180</v>
      </c>
      <c r="F585" s="82"/>
      <c r="G585" s="29"/>
      <c r="H585" s="29"/>
      <c r="I585" s="29"/>
      <c r="J585" s="29"/>
      <c r="K585" s="29"/>
      <c r="L585" s="29"/>
      <c r="M585" s="29"/>
    </row>
    <row r="586" spans="1:13" ht="13.5">
      <c r="A586" s="82"/>
      <c r="B586" s="82"/>
      <c r="C586" s="82"/>
      <c r="D586" s="82"/>
      <c r="E586" s="91" t="s">
        <v>181</v>
      </c>
      <c r="F586" s="82"/>
      <c r="G586" s="29"/>
      <c r="H586" s="29"/>
      <c r="I586" s="29"/>
      <c r="J586" s="29"/>
      <c r="K586" s="29"/>
      <c r="L586" s="29"/>
      <c r="M586" s="29"/>
    </row>
    <row r="587" spans="1:13" ht="13.5">
      <c r="A587" s="82">
        <v>2832</v>
      </c>
      <c r="B587" s="82" t="s">
        <v>13</v>
      </c>
      <c r="C587" s="82">
        <v>3</v>
      </c>
      <c r="D587" s="82">
        <v>2</v>
      </c>
      <c r="E587" s="91" t="s">
        <v>181</v>
      </c>
      <c r="F587" s="82"/>
      <c r="G587" s="29"/>
      <c r="H587" s="29"/>
      <c r="I587" s="29"/>
      <c r="J587" s="29"/>
      <c r="K587" s="29"/>
      <c r="L587" s="29"/>
      <c r="M587" s="29"/>
    </row>
    <row r="588" spans="1:13" ht="13.5">
      <c r="A588" s="82"/>
      <c r="B588" s="82"/>
      <c r="C588" s="82"/>
      <c r="D588" s="82"/>
      <c r="E588" s="91" t="s">
        <v>327</v>
      </c>
      <c r="F588" s="82"/>
      <c r="G588" s="29"/>
      <c r="H588" s="29"/>
      <c r="I588" s="29"/>
      <c r="J588" s="29"/>
      <c r="K588" s="29"/>
      <c r="L588" s="29"/>
      <c r="M588" s="29"/>
    </row>
    <row r="589" spans="1:13" ht="57.75" customHeight="1">
      <c r="A589" s="82"/>
      <c r="B589" s="82"/>
      <c r="C589" s="82"/>
      <c r="D589" s="82"/>
      <c r="E589" s="91" t="s">
        <v>180</v>
      </c>
      <c r="F589" s="82"/>
      <c r="G589" s="29"/>
      <c r="H589" s="29"/>
      <c r="I589" s="29"/>
      <c r="J589" s="29"/>
      <c r="K589" s="29"/>
      <c r="L589" s="29"/>
      <c r="M589" s="29"/>
    </row>
    <row r="590" spans="1:13" ht="13.5">
      <c r="A590" s="82"/>
      <c r="B590" s="82"/>
      <c r="C590" s="82"/>
      <c r="D590" s="82"/>
      <c r="E590" s="91" t="s">
        <v>181</v>
      </c>
      <c r="F590" s="82"/>
      <c r="G590" s="29"/>
      <c r="H590" s="29"/>
      <c r="I590" s="29"/>
      <c r="J590" s="29"/>
      <c r="K590" s="29"/>
      <c r="L590" s="29"/>
      <c r="M590" s="29"/>
    </row>
    <row r="591" spans="1:13" ht="13.5">
      <c r="A591" s="82">
        <v>2833</v>
      </c>
      <c r="B591" s="82" t="s">
        <v>13</v>
      </c>
      <c r="C591" s="82">
        <v>3</v>
      </c>
      <c r="D591" s="82">
        <v>3</v>
      </c>
      <c r="E591" s="91" t="s">
        <v>181</v>
      </c>
      <c r="F591" s="82"/>
      <c r="G591" s="29"/>
      <c r="H591" s="29"/>
      <c r="I591" s="29"/>
      <c r="J591" s="29"/>
      <c r="K591" s="29"/>
      <c r="L591" s="29"/>
      <c r="M591" s="29"/>
    </row>
    <row r="592" spans="1:13" ht="13.5">
      <c r="A592" s="82">
        <v>2833</v>
      </c>
      <c r="B592" s="82" t="s">
        <v>13</v>
      </c>
      <c r="C592" s="82">
        <v>3</v>
      </c>
      <c r="D592" s="82">
        <v>3</v>
      </c>
      <c r="E592" s="91" t="s">
        <v>328</v>
      </c>
      <c r="F592" s="82"/>
      <c r="G592" s="29"/>
      <c r="H592" s="29"/>
      <c r="I592" s="29"/>
      <c r="J592" s="29"/>
      <c r="K592" s="29"/>
      <c r="L592" s="29"/>
      <c r="M592" s="29"/>
    </row>
    <row r="593" spans="1:13" ht="57" customHeight="1">
      <c r="A593" s="82"/>
      <c r="B593" s="82"/>
      <c r="C593" s="82"/>
      <c r="D593" s="82"/>
      <c r="E593" s="91" t="s">
        <v>180</v>
      </c>
      <c r="F593" s="82"/>
      <c r="G593" s="29"/>
      <c r="H593" s="29"/>
      <c r="I593" s="29"/>
      <c r="J593" s="29"/>
      <c r="K593" s="29"/>
      <c r="L593" s="29"/>
      <c r="M593" s="29"/>
    </row>
    <row r="594" spans="1:13" ht="13.5">
      <c r="A594" s="82"/>
      <c r="B594" s="82"/>
      <c r="C594" s="82"/>
      <c r="D594" s="82"/>
      <c r="E594" s="91" t="s">
        <v>181</v>
      </c>
      <c r="F594" s="82"/>
      <c r="G594" s="29"/>
      <c r="H594" s="29"/>
      <c r="I594" s="29"/>
      <c r="J594" s="29"/>
      <c r="K594" s="29"/>
      <c r="L594" s="29"/>
      <c r="M594" s="29"/>
    </row>
    <row r="595" spans="1:13" ht="13.5">
      <c r="A595" s="82">
        <v>2840</v>
      </c>
      <c r="B595" s="82" t="s">
        <v>13</v>
      </c>
      <c r="C595" s="82">
        <v>4</v>
      </c>
      <c r="D595" s="82">
        <v>0</v>
      </c>
      <c r="E595" s="91" t="s">
        <v>181</v>
      </c>
      <c r="F595" s="82"/>
      <c r="G595" s="29">
        <f>G597+G601</f>
        <v>21220</v>
      </c>
      <c r="H595" s="29">
        <f aca="true" t="shared" si="61" ref="H595:M595">H597+H601</f>
        <v>21220</v>
      </c>
      <c r="I595" s="29">
        <f t="shared" si="61"/>
        <v>0</v>
      </c>
      <c r="J595" s="29">
        <f t="shared" si="61"/>
        <v>4625</v>
      </c>
      <c r="K595" s="29">
        <f t="shared" si="61"/>
        <v>14000</v>
      </c>
      <c r="L595" s="29">
        <f t="shared" si="61"/>
        <v>18595</v>
      </c>
      <c r="M595" s="29">
        <f t="shared" si="61"/>
        <v>21220</v>
      </c>
    </row>
    <row r="596" spans="1:13" ht="42" customHeight="1">
      <c r="A596" s="82">
        <v>2840</v>
      </c>
      <c r="B596" s="82" t="s">
        <v>13</v>
      </c>
      <c r="C596" s="82">
        <v>4</v>
      </c>
      <c r="D596" s="82">
        <v>0</v>
      </c>
      <c r="E596" s="91" t="s">
        <v>329</v>
      </c>
      <c r="F596" s="82"/>
      <c r="G596" s="29">
        <f>G601</f>
        <v>21220</v>
      </c>
      <c r="H596" s="29">
        <f aca="true" t="shared" si="62" ref="H596:M596">H601</f>
        <v>21220</v>
      </c>
      <c r="I596" s="29">
        <f t="shared" si="62"/>
        <v>0</v>
      </c>
      <c r="J596" s="29">
        <f t="shared" si="62"/>
        <v>4625</v>
      </c>
      <c r="K596" s="29">
        <f t="shared" si="62"/>
        <v>14000</v>
      </c>
      <c r="L596" s="29">
        <f t="shared" si="62"/>
        <v>18595</v>
      </c>
      <c r="M596" s="29">
        <f t="shared" si="62"/>
        <v>21220</v>
      </c>
    </row>
    <row r="597" spans="1:13" ht="13.5">
      <c r="A597" s="82">
        <v>2841</v>
      </c>
      <c r="B597" s="82" t="s">
        <v>13</v>
      </c>
      <c r="C597" s="82">
        <v>4</v>
      </c>
      <c r="D597" s="82">
        <v>1</v>
      </c>
      <c r="E597" s="91" t="s">
        <v>156</v>
      </c>
      <c r="F597" s="82"/>
      <c r="G597" s="29"/>
      <c r="H597" s="29"/>
      <c r="I597" s="29"/>
      <c r="J597" s="29"/>
      <c r="K597" s="29"/>
      <c r="L597" s="29"/>
      <c r="M597" s="29"/>
    </row>
    <row r="598" spans="1:13" ht="13.5">
      <c r="A598" s="82"/>
      <c r="B598" s="82"/>
      <c r="C598" s="82"/>
      <c r="D598" s="82"/>
      <c r="E598" s="91" t="s">
        <v>330</v>
      </c>
      <c r="F598" s="82"/>
      <c r="G598" s="29"/>
      <c r="H598" s="29"/>
      <c r="I598" s="29"/>
      <c r="J598" s="29"/>
      <c r="K598" s="29"/>
      <c r="L598" s="29"/>
      <c r="M598" s="29"/>
    </row>
    <row r="599" spans="1:13" ht="59.25" customHeight="1">
      <c r="A599" s="82"/>
      <c r="B599" s="82"/>
      <c r="C599" s="82"/>
      <c r="D599" s="82"/>
      <c r="E599" s="91" t="s">
        <v>180</v>
      </c>
      <c r="F599" s="82"/>
      <c r="G599" s="29"/>
      <c r="H599" s="29"/>
      <c r="I599" s="29"/>
      <c r="J599" s="29"/>
      <c r="K599" s="29"/>
      <c r="L599" s="29"/>
      <c r="M599" s="29"/>
    </row>
    <row r="600" spans="1:13" ht="13.5">
      <c r="A600" s="82"/>
      <c r="B600" s="82"/>
      <c r="C600" s="82"/>
      <c r="D600" s="82"/>
      <c r="E600" s="91" t="s">
        <v>181</v>
      </c>
      <c r="F600" s="82"/>
      <c r="G600" s="29"/>
      <c r="H600" s="29"/>
      <c r="I600" s="29"/>
      <c r="J600" s="29"/>
      <c r="K600" s="29"/>
      <c r="L600" s="29"/>
      <c r="M600" s="29"/>
    </row>
    <row r="601" spans="1:13" ht="13.5">
      <c r="A601" s="82">
        <v>2842</v>
      </c>
      <c r="B601" s="82" t="s">
        <v>13</v>
      </c>
      <c r="C601" s="82">
        <v>4</v>
      </c>
      <c r="D601" s="82">
        <v>2</v>
      </c>
      <c r="E601" s="91" t="s">
        <v>181</v>
      </c>
      <c r="F601" s="82"/>
      <c r="G601" s="29">
        <f>G603</f>
        <v>21220</v>
      </c>
      <c r="H601" s="29">
        <f aca="true" t="shared" si="63" ref="H601:M601">H603</f>
        <v>21220</v>
      </c>
      <c r="I601" s="29">
        <f t="shared" si="63"/>
        <v>0</v>
      </c>
      <c r="J601" s="29">
        <f t="shared" si="63"/>
        <v>4625</v>
      </c>
      <c r="K601" s="29">
        <f t="shared" si="63"/>
        <v>14000</v>
      </c>
      <c r="L601" s="29">
        <f t="shared" si="63"/>
        <v>18595</v>
      </c>
      <c r="M601" s="29">
        <f t="shared" si="63"/>
        <v>21220</v>
      </c>
    </row>
    <row r="602" spans="1:13" ht="53.25" customHeight="1">
      <c r="A602" s="82">
        <v>2842</v>
      </c>
      <c r="B602" s="82" t="s">
        <v>13</v>
      </c>
      <c r="C602" s="82">
        <v>4</v>
      </c>
      <c r="D602" s="82">
        <v>2</v>
      </c>
      <c r="E602" s="91" t="s">
        <v>331</v>
      </c>
      <c r="F602" s="82"/>
      <c r="G602" s="29">
        <f>G603</f>
        <v>21220</v>
      </c>
      <c r="H602" s="29">
        <f aca="true" t="shared" si="64" ref="H602:M602">H603</f>
        <v>21220</v>
      </c>
      <c r="I602" s="29">
        <f t="shared" si="64"/>
        <v>0</v>
      </c>
      <c r="J602" s="29">
        <f t="shared" si="64"/>
        <v>4625</v>
      </c>
      <c r="K602" s="29">
        <f t="shared" si="64"/>
        <v>14000</v>
      </c>
      <c r="L602" s="29">
        <f t="shared" si="64"/>
        <v>18595</v>
      </c>
      <c r="M602" s="29">
        <f t="shared" si="64"/>
        <v>21220</v>
      </c>
    </row>
    <row r="603" spans="1:13" ht="45.75" customHeight="1">
      <c r="A603" s="82"/>
      <c r="B603" s="82"/>
      <c r="C603" s="82"/>
      <c r="D603" s="82"/>
      <c r="E603" s="91" t="s">
        <v>567</v>
      </c>
      <c r="F603" s="82">
        <v>4819</v>
      </c>
      <c r="G603" s="29">
        <v>21220</v>
      </c>
      <c r="H603" s="29">
        <f>G603</f>
        <v>21220</v>
      </c>
      <c r="I603" s="29"/>
      <c r="J603" s="29">
        <v>4625</v>
      </c>
      <c r="K603" s="29">
        <v>14000</v>
      </c>
      <c r="L603" s="29">
        <v>18595</v>
      </c>
      <c r="M603" s="29">
        <f>+G603</f>
        <v>21220</v>
      </c>
    </row>
    <row r="604" spans="1:13" ht="13.5">
      <c r="A604" s="82"/>
      <c r="B604" s="82"/>
      <c r="C604" s="82"/>
      <c r="D604" s="82"/>
      <c r="E604" s="91"/>
      <c r="F604" s="82"/>
      <c r="G604" s="29"/>
      <c r="H604" s="29"/>
      <c r="I604" s="29"/>
      <c r="J604" s="29"/>
      <c r="K604" s="29"/>
      <c r="L604" s="29"/>
      <c r="M604" s="29"/>
    </row>
    <row r="605" spans="1:13" ht="13.5">
      <c r="A605" s="82"/>
      <c r="B605" s="82"/>
      <c r="C605" s="82"/>
      <c r="D605" s="82"/>
      <c r="E605" s="91" t="s">
        <v>181</v>
      </c>
      <c r="F605" s="82"/>
      <c r="G605" s="29"/>
      <c r="H605" s="29"/>
      <c r="I605" s="29"/>
      <c r="J605" s="29"/>
      <c r="K605" s="29"/>
      <c r="L605" s="29"/>
      <c r="M605" s="29"/>
    </row>
    <row r="606" spans="1:13" ht="13.5">
      <c r="A606" s="82">
        <v>2843</v>
      </c>
      <c r="B606" s="82" t="s">
        <v>13</v>
      </c>
      <c r="C606" s="82">
        <v>4</v>
      </c>
      <c r="D606" s="82">
        <v>3</v>
      </c>
      <c r="E606" s="91" t="s">
        <v>181</v>
      </c>
      <c r="F606" s="82"/>
      <c r="G606" s="29"/>
      <c r="H606" s="29"/>
      <c r="I606" s="29"/>
      <c r="J606" s="29"/>
      <c r="K606" s="29"/>
      <c r="L606" s="29"/>
      <c r="M606" s="29"/>
    </row>
    <row r="607" spans="1:13" ht="39" customHeight="1">
      <c r="A607" s="82"/>
      <c r="B607" s="82"/>
      <c r="C607" s="82"/>
      <c r="D607" s="82"/>
      <c r="E607" s="91" t="s">
        <v>329</v>
      </c>
      <c r="F607" s="82"/>
      <c r="G607" s="29"/>
      <c r="H607" s="29"/>
      <c r="I607" s="29"/>
      <c r="J607" s="29"/>
      <c r="K607" s="29"/>
      <c r="L607" s="29"/>
      <c r="M607" s="29"/>
    </row>
    <row r="608" spans="1:13" ht="57" customHeight="1">
      <c r="A608" s="82"/>
      <c r="B608" s="82"/>
      <c r="C608" s="82"/>
      <c r="D608" s="82"/>
      <c r="E608" s="91" t="s">
        <v>180</v>
      </c>
      <c r="F608" s="82"/>
      <c r="G608" s="29"/>
      <c r="H608" s="29"/>
      <c r="I608" s="29"/>
      <c r="J608" s="29"/>
      <c r="K608" s="29"/>
      <c r="L608" s="29"/>
      <c r="M608" s="29"/>
    </row>
    <row r="609" spans="1:13" ht="13.5">
      <c r="A609" s="82"/>
      <c r="B609" s="82"/>
      <c r="C609" s="82"/>
      <c r="D609" s="82"/>
      <c r="E609" s="91" t="s">
        <v>181</v>
      </c>
      <c r="F609" s="82"/>
      <c r="G609" s="29"/>
      <c r="H609" s="29"/>
      <c r="I609" s="29"/>
      <c r="J609" s="29"/>
      <c r="K609" s="29"/>
      <c r="L609" s="29"/>
      <c r="M609" s="29"/>
    </row>
    <row r="610" spans="1:13" ht="13.5">
      <c r="A610" s="82">
        <v>2850</v>
      </c>
      <c r="B610" s="82" t="s">
        <v>13</v>
      </c>
      <c r="C610" s="82">
        <v>5</v>
      </c>
      <c r="D610" s="82">
        <v>0</v>
      </c>
      <c r="E610" s="91" t="s">
        <v>181</v>
      </c>
      <c r="F610" s="82"/>
      <c r="G610" s="29"/>
      <c r="H610" s="29"/>
      <c r="I610" s="29"/>
      <c r="J610" s="29"/>
      <c r="K610" s="29"/>
      <c r="L610" s="29"/>
      <c r="M610" s="29"/>
    </row>
    <row r="611" spans="1:13" ht="27">
      <c r="A611" s="82"/>
      <c r="B611" s="82"/>
      <c r="C611" s="82"/>
      <c r="D611" s="82"/>
      <c r="E611" s="98" t="s">
        <v>332</v>
      </c>
      <c r="F611" s="82"/>
      <c r="G611" s="29"/>
      <c r="H611" s="29"/>
      <c r="I611" s="29"/>
      <c r="J611" s="29"/>
      <c r="K611" s="29"/>
      <c r="L611" s="29"/>
      <c r="M611" s="29"/>
    </row>
    <row r="612" spans="1:13" ht="13.5">
      <c r="A612" s="82">
        <v>2851</v>
      </c>
      <c r="B612" s="82" t="s">
        <v>13</v>
      </c>
      <c r="C612" s="82">
        <v>5</v>
      </c>
      <c r="D612" s="82">
        <v>1</v>
      </c>
      <c r="E612" s="91" t="s">
        <v>156</v>
      </c>
      <c r="F612" s="82"/>
      <c r="G612" s="29"/>
      <c r="H612" s="29"/>
      <c r="I612" s="29"/>
      <c r="J612" s="29"/>
      <c r="K612" s="29"/>
      <c r="L612" s="29"/>
      <c r="M612" s="29"/>
    </row>
    <row r="613" spans="1:13" ht="27">
      <c r="A613" s="82"/>
      <c r="B613" s="82"/>
      <c r="C613" s="82"/>
      <c r="D613" s="82"/>
      <c r="E613" s="98" t="s">
        <v>332</v>
      </c>
      <c r="F613" s="82"/>
      <c r="G613" s="29"/>
      <c r="H613" s="29"/>
      <c r="I613" s="29"/>
      <c r="J613" s="29"/>
      <c r="K613" s="29"/>
      <c r="L613" s="29"/>
      <c r="M613" s="29"/>
    </row>
    <row r="614" spans="1:13" ht="58.5" customHeight="1">
      <c r="A614" s="82"/>
      <c r="B614" s="82"/>
      <c r="C614" s="82"/>
      <c r="D614" s="82"/>
      <c r="E614" s="91" t="s">
        <v>180</v>
      </c>
      <c r="F614" s="82"/>
      <c r="G614" s="29"/>
      <c r="H614" s="29"/>
      <c r="I614" s="29"/>
      <c r="J614" s="29"/>
      <c r="K614" s="29"/>
      <c r="L614" s="29"/>
      <c r="M614" s="29"/>
    </row>
    <row r="615" spans="1:13" ht="13.5">
      <c r="A615" s="82"/>
      <c r="B615" s="82"/>
      <c r="C615" s="82"/>
      <c r="D615" s="82"/>
      <c r="E615" s="91" t="s">
        <v>181</v>
      </c>
      <c r="F615" s="82"/>
      <c r="G615" s="29"/>
      <c r="H615" s="29"/>
      <c r="I615" s="29"/>
      <c r="J615" s="29"/>
      <c r="K615" s="29"/>
      <c r="L615" s="29"/>
      <c r="M615" s="29"/>
    </row>
    <row r="616" spans="1:13" ht="13.5">
      <c r="A616" s="82"/>
      <c r="B616" s="82"/>
      <c r="C616" s="82"/>
      <c r="D616" s="82"/>
      <c r="E616" s="91"/>
      <c r="F616" s="82"/>
      <c r="G616" s="29"/>
      <c r="H616" s="29"/>
      <c r="I616" s="29"/>
      <c r="J616" s="29"/>
      <c r="K616" s="29"/>
      <c r="L616" s="29"/>
      <c r="M616" s="29"/>
    </row>
    <row r="617" spans="1:13" ht="35.25" customHeight="1">
      <c r="A617" s="82">
        <v>2860</v>
      </c>
      <c r="B617" s="82" t="s">
        <v>13</v>
      </c>
      <c r="C617" s="82">
        <v>6</v>
      </c>
      <c r="D617" s="82">
        <v>0</v>
      </c>
      <c r="E617" s="98" t="s">
        <v>333</v>
      </c>
      <c r="F617" s="82"/>
      <c r="G617" s="29">
        <f>G618</f>
        <v>26550</v>
      </c>
      <c r="H617" s="29">
        <f aca="true" t="shared" si="65" ref="H617:M617">H618</f>
        <v>26550</v>
      </c>
      <c r="I617" s="29">
        <f t="shared" si="65"/>
        <v>0</v>
      </c>
      <c r="J617" s="29">
        <f t="shared" si="65"/>
        <v>7290</v>
      </c>
      <c r="K617" s="29">
        <f t="shared" si="65"/>
        <v>9879.7</v>
      </c>
      <c r="L617" s="29">
        <f t="shared" si="65"/>
        <v>20130</v>
      </c>
      <c r="M617" s="29">
        <f t="shared" si="65"/>
        <v>26550</v>
      </c>
    </row>
    <row r="618" spans="1:13" ht="39" customHeight="1">
      <c r="A618" s="82">
        <v>2861</v>
      </c>
      <c r="B618" s="82" t="s">
        <v>13</v>
      </c>
      <c r="C618" s="82">
        <v>6</v>
      </c>
      <c r="D618" s="82">
        <v>1</v>
      </c>
      <c r="E618" s="91" t="s">
        <v>590</v>
      </c>
      <c r="F618" s="82"/>
      <c r="G618" s="29">
        <f>SUM(G621:G623)</f>
        <v>26550</v>
      </c>
      <c r="H618" s="29">
        <f aca="true" t="shared" si="66" ref="H618:M618">SUM(H621:H623)</f>
        <v>26550</v>
      </c>
      <c r="I618" s="29">
        <f t="shared" si="66"/>
        <v>0</v>
      </c>
      <c r="J618" s="29">
        <f t="shared" si="66"/>
        <v>7290</v>
      </c>
      <c r="K618" s="29">
        <f t="shared" si="66"/>
        <v>9879.7</v>
      </c>
      <c r="L618" s="29">
        <f t="shared" si="66"/>
        <v>20130</v>
      </c>
      <c r="M618" s="29">
        <f t="shared" si="66"/>
        <v>26550</v>
      </c>
    </row>
    <row r="619" spans="1:13" ht="13.5">
      <c r="A619" s="82"/>
      <c r="B619" s="82"/>
      <c r="C619" s="82"/>
      <c r="D619" s="82"/>
      <c r="E619" s="98"/>
      <c r="F619" s="82"/>
      <c r="G619" s="29"/>
      <c r="H619" s="29"/>
      <c r="I619" s="29"/>
      <c r="J619" s="29"/>
      <c r="K619" s="29"/>
      <c r="L619" s="29"/>
      <c r="M619" s="29"/>
    </row>
    <row r="620" spans="1:13" ht="51.75" customHeight="1">
      <c r="A620" s="82"/>
      <c r="B620" s="82"/>
      <c r="C620" s="82"/>
      <c r="D620" s="82"/>
      <c r="E620" s="91" t="s">
        <v>180</v>
      </c>
      <c r="F620" s="82"/>
      <c r="G620" s="29"/>
      <c r="H620" s="29"/>
      <c r="I620" s="29"/>
      <c r="J620" s="29"/>
      <c r="K620" s="29"/>
      <c r="L620" s="29"/>
      <c r="M620" s="29"/>
    </row>
    <row r="621" spans="1:13" ht="13.5">
      <c r="A621" s="82"/>
      <c r="B621" s="82"/>
      <c r="C621" s="82"/>
      <c r="D621" s="82"/>
      <c r="E621" s="91" t="s">
        <v>571</v>
      </c>
      <c r="F621" s="82">
        <v>4861</v>
      </c>
      <c r="G621" s="29">
        <v>26550</v>
      </c>
      <c r="H621" s="29">
        <f>SUM(G621)</f>
        <v>26550</v>
      </c>
      <c r="I621" s="29"/>
      <c r="J621" s="29">
        <v>7290</v>
      </c>
      <c r="K621" s="29">
        <v>9879.7</v>
      </c>
      <c r="L621" s="29">
        <v>20130</v>
      </c>
      <c r="M621" s="29">
        <f>+G621</f>
        <v>26550</v>
      </c>
    </row>
    <row r="622" spans="1:13" ht="27">
      <c r="A622" s="82"/>
      <c r="B622" s="82"/>
      <c r="C622" s="82"/>
      <c r="D622" s="82"/>
      <c r="E622" s="91" t="s">
        <v>567</v>
      </c>
      <c r="F622" s="82">
        <v>4819</v>
      </c>
      <c r="G622" s="29">
        <v>0</v>
      </c>
      <c r="H622" s="29">
        <v>0</v>
      </c>
      <c r="I622" s="29"/>
      <c r="J622" s="29">
        <f>+G622/12*3</f>
        <v>0</v>
      </c>
      <c r="K622" s="29">
        <f>+G622/12*6</f>
        <v>0</v>
      </c>
      <c r="L622" s="29">
        <f>+G622/12*9</f>
        <v>0</v>
      </c>
      <c r="M622" s="29">
        <f>+G622</f>
        <v>0</v>
      </c>
    </row>
    <row r="623" spans="1:13" ht="36" customHeight="1">
      <c r="A623" s="82"/>
      <c r="B623" s="82"/>
      <c r="C623" s="82"/>
      <c r="D623" s="82"/>
      <c r="E623" s="96" t="s">
        <v>572</v>
      </c>
      <c r="F623" s="82">
        <v>4727</v>
      </c>
      <c r="G623" s="29">
        <v>0</v>
      </c>
      <c r="H623" s="29">
        <v>0</v>
      </c>
      <c r="I623" s="29"/>
      <c r="J623" s="29">
        <f>+G623/12*3</f>
        <v>0</v>
      </c>
      <c r="K623" s="29">
        <f>+G623/12*6</f>
        <v>0</v>
      </c>
      <c r="L623" s="29">
        <f>+G623/12*9</f>
        <v>0</v>
      </c>
      <c r="M623" s="29">
        <f>+G623</f>
        <v>0</v>
      </c>
    </row>
    <row r="624" spans="1:13" ht="37.5" customHeight="1">
      <c r="A624" s="82"/>
      <c r="B624" s="82"/>
      <c r="C624" s="82"/>
      <c r="D624" s="82"/>
      <c r="E624" s="91" t="s">
        <v>573</v>
      </c>
      <c r="F624" s="82"/>
      <c r="G624" s="29"/>
      <c r="H624" s="29"/>
      <c r="I624" s="29"/>
      <c r="J624" s="29"/>
      <c r="K624" s="29"/>
      <c r="L624" s="29"/>
      <c r="M624" s="29"/>
    </row>
    <row r="625" spans="1:13" ht="13.5">
      <c r="A625" s="82"/>
      <c r="B625" s="82"/>
      <c r="C625" s="82"/>
      <c r="D625" s="82"/>
      <c r="E625" s="91" t="s">
        <v>565</v>
      </c>
      <c r="F625" s="82">
        <v>4729</v>
      </c>
      <c r="G625" s="29"/>
      <c r="H625" s="29"/>
      <c r="I625" s="29"/>
      <c r="J625" s="29"/>
      <c r="K625" s="29"/>
      <c r="L625" s="29"/>
      <c r="M625" s="29">
        <f>+G625</f>
        <v>0</v>
      </c>
    </row>
    <row r="626" spans="1:13" ht="39" customHeight="1">
      <c r="A626" s="82"/>
      <c r="B626" s="82"/>
      <c r="C626" s="82"/>
      <c r="D626" s="82"/>
      <c r="E626" s="91" t="s">
        <v>570</v>
      </c>
      <c r="F626" s="82">
        <v>4819</v>
      </c>
      <c r="G626" s="29">
        <f>+H626</f>
        <v>0</v>
      </c>
      <c r="H626" s="29">
        <v>0</v>
      </c>
      <c r="I626" s="29"/>
      <c r="J626" s="29">
        <f>+G626/12*3</f>
        <v>0</v>
      </c>
      <c r="K626" s="29">
        <f>+G626/12*6</f>
        <v>0</v>
      </c>
      <c r="L626" s="29">
        <f>+G626/12*9</f>
        <v>0</v>
      </c>
      <c r="M626" s="29">
        <f>+G626</f>
        <v>0</v>
      </c>
    </row>
    <row r="627" spans="1:13" ht="54.75" customHeight="1">
      <c r="A627" s="82">
        <v>2900</v>
      </c>
      <c r="B627" s="82" t="s">
        <v>14</v>
      </c>
      <c r="C627" s="82">
        <v>0</v>
      </c>
      <c r="D627" s="82">
        <v>0</v>
      </c>
      <c r="E627" s="91" t="s">
        <v>334</v>
      </c>
      <c r="F627" s="82"/>
      <c r="G627" s="29">
        <f>+G629+G639+G650+G660+G669+G679+G685+G691</f>
        <v>698818.5</v>
      </c>
      <c r="H627" s="29">
        <f aca="true" t="shared" si="67" ref="H627:M627">+H629+H639+H650+H660+H669+H679+H685+H691</f>
        <v>698818.5</v>
      </c>
      <c r="I627" s="29">
        <f t="shared" si="67"/>
        <v>0</v>
      </c>
      <c r="J627" s="29">
        <f t="shared" si="67"/>
        <v>135249</v>
      </c>
      <c r="K627" s="29">
        <f t="shared" si="67"/>
        <v>318529.9</v>
      </c>
      <c r="L627" s="29">
        <f t="shared" si="67"/>
        <v>496274.9</v>
      </c>
      <c r="M627" s="29">
        <f t="shared" si="67"/>
        <v>698818.5</v>
      </c>
    </row>
    <row r="628" spans="1:13" ht="13.5">
      <c r="A628" s="82"/>
      <c r="B628" s="82"/>
      <c r="C628" s="82"/>
      <c r="D628" s="82"/>
      <c r="E628" s="91" t="s">
        <v>154</v>
      </c>
      <c r="F628" s="82"/>
      <c r="G628" s="29"/>
      <c r="H628" s="29"/>
      <c r="I628" s="29"/>
      <c r="J628" s="29"/>
      <c r="K628" s="29"/>
      <c r="L628" s="29"/>
      <c r="M628" s="29"/>
    </row>
    <row r="629" spans="1:13" ht="34.5" customHeight="1">
      <c r="A629" s="82">
        <v>2910</v>
      </c>
      <c r="B629" s="82" t="s">
        <v>14</v>
      </c>
      <c r="C629" s="82">
        <v>1</v>
      </c>
      <c r="D629" s="82">
        <v>0</v>
      </c>
      <c r="E629" s="91" t="s">
        <v>335</v>
      </c>
      <c r="F629" s="82"/>
      <c r="G629" s="29">
        <f>G632</f>
        <v>640411.7</v>
      </c>
      <c r="H629" s="29">
        <f aca="true" t="shared" si="68" ref="H629:M629">H632</f>
        <v>640411.7</v>
      </c>
      <c r="I629" s="29">
        <f t="shared" si="68"/>
        <v>0</v>
      </c>
      <c r="J629" s="29">
        <f t="shared" si="68"/>
        <v>125975</v>
      </c>
      <c r="K629" s="29">
        <f t="shared" si="68"/>
        <v>298471</v>
      </c>
      <c r="L629" s="29">
        <f t="shared" si="68"/>
        <v>466942</v>
      </c>
      <c r="M629" s="29">
        <f t="shared" si="68"/>
        <v>640411.7</v>
      </c>
    </row>
    <row r="630" spans="1:13" ht="13.5">
      <c r="A630" s="82"/>
      <c r="B630" s="82"/>
      <c r="C630" s="82"/>
      <c r="D630" s="82"/>
      <c r="E630" s="91" t="s">
        <v>156</v>
      </c>
      <c r="F630" s="82"/>
      <c r="G630" s="29">
        <f>G632</f>
        <v>640411.7</v>
      </c>
      <c r="H630" s="29">
        <f aca="true" t="shared" si="69" ref="H630:M630">H632</f>
        <v>640411.7</v>
      </c>
      <c r="I630" s="29">
        <f t="shared" si="69"/>
        <v>0</v>
      </c>
      <c r="J630" s="29">
        <f t="shared" si="69"/>
        <v>125975</v>
      </c>
      <c r="K630" s="29">
        <f t="shared" si="69"/>
        <v>298471</v>
      </c>
      <c r="L630" s="29">
        <f t="shared" si="69"/>
        <v>466942</v>
      </c>
      <c r="M630" s="29">
        <f t="shared" si="69"/>
        <v>640411.7</v>
      </c>
    </row>
    <row r="631" spans="1:13" ht="13.5">
      <c r="A631" s="82">
        <v>2911</v>
      </c>
      <c r="B631" s="82" t="s">
        <v>14</v>
      </c>
      <c r="C631" s="82">
        <v>1</v>
      </c>
      <c r="D631" s="82">
        <v>1</v>
      </c>
      <c r="E631" s="91" t="s">
        <v>336</v>
      </c>
      <c r="F631" s="82"/>
      <c r="G631" s="29"/>
      <c r="H631" s="29"/>
      <c r="I631" s="29"/>
      <c r="J631" s="29"/>
      <c r="K631" s="29"/>
      <c r="L631" s="29"/>
      <c r="M631" s="29"/>
    </row>
    <row r="632" spans="1:13" ht="36.75" customHeight="1">
      <c r="A632" s="82"/>
      <c r="B632" s="82"/>
      <c r="C632" s="82"/>
      <c r="D632" s="82"/>
      <c r="E632" s="91" t="s">
        <v>589</v>
      </c>
      <c r="F632" s="82">
        <v>4511</v>
      </c>
      <c r="G632" s="29">
        <v>640411.7</v>
      </c>
      <c r="H632" s="29">
        <f>G632</f>
        <v>640411.7</v>
      </c>
      <c r="I632" s="29"/>
      <c r="J632" s="29">
        <v>125975</v>
      </c>
      <c r="K632" s="29">
        <v>298471</v>
      </c>
      <c r="L632" s="29">
        <v>466942</v>
      </c>
      <c r="M632" s="29">
        <f>+G632</f>
        <v>640411.7</v>
      </c>
    </row>
    <row r="633" spans="1:13" ht="13.5">
      <c r="A633" s="82"/>
      <c r="B633" s="82"/>
      <c r="C633" s="82"/>
      <c r="D633" s="82"/>
      <c r="E633" s="91"/>
      <c r="F633" s="82"/>
      <c r="G633" s="29"/>
      <c r="H633" s="29"/>
      <c r="I633" s="29"/>
      <c r="J633" s="29"/>
      <c r="K633" s="29"/>
      <c r="L633" s="29"/>
      <c r="M633" s="29"/>
    </row>
    <row r="634" spans="1:13" ht="13.5">
      <c r="A634" s="82"/>
      <c r="B634" s="82"/>
      <c r="C634" s="82"/>
      <c r="D634" s="82"/>
      <c r="E634" s="91" t="s">
        <v>181</v>
      </c>
      <c r="F634" s="82"/>
      <c r="G634" s="29"/>
      <c r="H634" s="29"/>
      <c r="I634" s="29"/>
      <c r="J634" s="29"/>
      <c r="K634" s="29"/>
      <c r="L634" s="29"/>
      <c r="M634" s="29"/>
    </row>
    <row r="635" spans="1:13" ht="13.5">
      <c r="A635" s="82">
        <v>2912</v>
      </c>
      <c r="B635" s="82" t="s">
        <v>14</v>
      </c>
      <c r="C635" s="82">
        <v>1</v>
      </c>
      <c r="D635" s="82">
        <v>2</v>
      </c>
      <c r="E635" s="91" t="s">
        <v>181</v>
      </c>
      <c r="F635" s="82"/>
      <c r="G635" s="29"/>
      <c r="H635" s="29"/>
      <c r="I635" s="29"/>
      <c r="J635" s="29"/>
      <c r="K635" s="29"/>
      <c r="L635" s="29"/>
      <c r="M635" s="29"/>
    </row>
    <row r="636" spans="1:13" ht="13.5">
      <c r="A636" s="82"/>
      <c r="B636" s="82"/>
      <c r="C636" s="82"/>
      <c r="D636" s="82"/>
      <c r="E636" s="91" t="s">
        <v>337</v>
      </c>
      <c r="F636" s="82"/>
      <c r="G636" s="29"/>
      <c r="H636" s="29"/>
      <c r="I636" s="29"/>
      <c r="J636" s="29"/>
      <c r="K636" s="29"/>
      <c r="L636" s="29"/>
      <c r="M636" s="29"/>
    </row>
    <row r="637" spans="1:13" ht="56.25" customHeight="1">
      <c r="A637" s="82"/>
      <c r="B637" s="82"/>
      <c r="C637" s="82"/>
      <c r="D637" s="82"/>
      <c r="E637" s="91" t="s">
        <v>180</v>
      </c>
      <c r="F637" s="82"/>
      <c r="G637" s="29"/>
      <c r="H637" s="29"/>
      <c r="I637" s="29"/>
      <c r="J637" s="29"/>
      <c r="K637" s="29"/>
      <c r="L637" s="29"/>
      <c r="M637" s="29"/>
    </row>
    <row r="638" spans="1:13" ht="13.5">
      <c r="A638" s="82"/>
      <c r="B638" s="82"/>
      <c r="C638" s="82"/>
      <c r="D638" s="82"/>
      <c r="E638" s="91" t="s">
        <v>181</v>
      </c>
      <c r="F638" s="82"/>
      <c r="G638" s="29"/>
      <c r="H638" s="29"/>
      <c r="I638" s="29"/>
      <c r="J638" s="29"/>
      <c r="K638" s="29"/>
      <c r="L638" s="29"/>
      <c r="M638" s="29"/>
    </row>
    <row r="639" spans="1:13" ht="13.5">
      <c r="A639" s="82">
        <v>2920</v>
      </c>
      <c r="B639" s="82" t="s">
        <v>14</v>
      </c>
      <c r="C639" s="82">
        <v>2</v>
      </c>
      <c r="D639" s="82">
        <v>0</v>
      </c>
      <c r="E639" s="91" t="s">
        <v>181</v>
      </c>
      <c r="F639" s="82"/>
      <c r="G639" s="29"/>
      <c r="H639" s="29"/>
      <c r="I639" s="29"/>
      <c r="J639" s="29"/>
      <c r="K639" s="29"/>
      <c r="L639" s="29"/>
      <c r="M639" s="29"/>
    </row>
    <row r="640" spans="1:13" ht="13.5">
      <c r="A640" s="82"/>
      <c r="B640" s="82"/>
      <c r="C640" s="82"/>
      <c r="D640" s="82"/>
      <c r="E640" s="91" t="s">
        <v>338</v>
      </c>
      <c r="F640" s="82"/>
      <c r="G640" s="29"/>
      <c r="H640" s="29"/>
      <c r="I640" s="29"/>
      <c r="J640" s="29"/>
      <c r="K640" s="29"/>
      <c r="L640" s="29"/>
      <c r="M640" s="29"/>
    </row>
    <row r="641" spans="1:13" ht="13.5">
      <c r="A641" s="82">
        <v>2921</v>
      </c>
      <c r="B641" s="82" t="s">
        <v>14</v>
      </c>
      <c r="C641" s="82">
        <v>2</v>
      </c>
      <c r="D641" s="82">
        <v>1</v>
      </c>
      <c r="E641" s="91" t="s">
        <v>156</v>
      </c>
      <c r="F641" s="82"/>
      <c r="G641" s="29"/>
      <c r="H641" s="29"/>
      <c r="I641" s="29"/>
      <c r="J641" s="29"/>
      <c r="K641" s="29"/>
      <c r="L641" s="29"/>
      <c r="M641" s="29"/>
    </row>
    <row r="642" spans="1:13" ht="13.5">
      <c r="A642" s="82"/>
      <c r="B642" s="82"/>
      <c r="C642" s="82"/>
      <c r="D642" s="82"/>
      <c r="E642" s="91" t="s">
        <v>339</v>
      </c>
      <c r="F642" s="82"/>
      <c r="G642" s="29"/>
      <c r="H642" s="29"/>
      <c r="I642" s="29"/>
      <c r="J642" s="29"/>
      <c r="K642" s="29"/>
      <c r="L642" s="29"/>
      <c r="M642" s="29"/>
    </row>
    <row r="643" spans="1:13" ht="13.5">
      <c r="A643" s="82"/>
      <c r="B643" s="82"/>
      <c r="C643" s="82"/>
      <c r="D643" s="82"/>
      <c r="E643" s="91" t="s">
        <v>565</v>
      </c>
      <c r="F643" s="82"/>
      <c r="G643" s="29"/>
      <c r="H643" s="29"/>
      <c r="I643" s="29"/>
      <c r="J643" s="29"/>
      <c r="K643" s="29"/>
      <c r="L643" s="29"/>
      <c r="M643" s="29"/>
    </row>
    <row r="644" spans="1:13" ht="13.5">
      <c r="A644" s="82"/>
      <c r="B644" s="82"/>
      <c r="C644" s="82"/>
      <c r="D644" s="82"/>
      <c r="E644" s="91"/>
      <c r="F644" s="82"/>
      <c r="G644" s="29"/>
      <c r="H644" s="29"/>
      <c r="I644" s="29"/>
      <c r="J644" s="29"/>
      <c r="K644" s="29"/>
      <c r="L644" s="29"/>
      <c r="M644" s="29"/>
    </row>
    <row r="645" spans="1:13" ht="13.5">
      <c r="A645" s="82">
        <v>2922</v>
      </c>
      <c r="B645" s="82" t="s">
        <v>14</v>
      </c>
      <c r="C645" s="82">
        <v>2</v>
      </c>
      <c r="D645" s="82">
        <v>2</v>
      </c>
      <c r="E645" s="91" t="s">
        <v>181</v>
      </c>
      <c r="F645" s="82"/>
      <c r="G645" s="29"/>
      <c r="H645" s="29"/>
      <c r="I645" s="29"/>
      <c r="J645" s="29"/>
      <c r="K645" s="29"/>
      <c r="L645" s="29"/>
      <c r="M645" s="29"/>
    </row>
    <row r="646" spans="1:13" ht="13.5">
      <c r="A646" s="82"/>
      <c r="B646" s="82"/>
      <c r="C646" s="82"/>
      <c r="D646" s="82"/>
      <c r="E646" s="91" t="s">
        <v>340</v>
      </c>
      <c r="F646" s="82"/>
      <c r="G646" s="29"/>
      <c r="H646" s="29"/>
      <c r="I646" s="29"/>
      <c r="J646" s="29"/>
      <c r="K646" s="29"/>
      <c r="L646" s="29"/>
      <c r="M646" s="29"/>
    </row>
    <row r="647" spans="1:13" ht="52.5" customHeight="1">
      <c r="A647" s="82"/>
      <c r="B647" s="82"/>
      <c r="C647" s="82"/>
      <c r="D647" s="82"/>
      <c r="E647" s="91" t="s">
        <v>180</v>
      </c>
      <c r="F647" s="82"/>
      <c r="G647" s="29"/>
      <c r="H647" s="29"/>
      <c r="I647" s="29"/>
      <c r="J647" s="29"/>
      <c r="K647" s="29"/>
      <c r="L647" s="29"/>
      <c r="M647" s="29"/>
    </row>
    <row r="648" spans="1:13" ht="13.5">
      <c r="A648" s="82"/>
      <c r="B648" s="82"/>
      <c r="C648" s="82"/>
      <c r="D648" s="82"/>
      <c r="E648" s="91"/>
      <c r="F648" s="82"/>
      <c r="G648" s="29"/>
      <c r="H648" s="29"/>
      <c r="I648" s="29"/>
      <c r="J648" s="29"/>
      <c r="K648" s="29"/>
      <c r="L648" s="29"/>
      <c r="M648" s="29"/>
    </row>
    <row r="649" spans="1:13" ht="13.5">
      <c r="A649" s="82"/>
      <c r="B649" s="82"/>
      <c r="C649" s="82"/>
      <c r="D649" s="82"/>
      <c r="E649" s="91" t="s">
        <v>181</v>
      </c>
      <c r="F649" s="82"/>
      <c r="G649" s="29"/>
      <c r="H649" s="29"/>
      <c r="I649" s="29"/>
      <c r="J649" s="29"/>
      <c r="K649" s="29"/>
      <c r="L649" s="29"/>
      <c r="M649" s="29"/>
    </row>
    <row r="650" spans="1:13" ht="13.5">
      <c r="A650" s="82">
        <v>2930</v>
      </c>
      <c r="B650" s="82" t="s">
        <v>14</v>
      </c>
      <c r="C650" s="82">
        <v>3</v>
      </c>
      <c r="D650" s="82">
        <v>0</v>
      </c>
      <c r="E650" s="91" t="s">
        <v>181</v>
      </c>
      <c r="F650" s="82"/>
      <c r="G650" s="29"/>
      <c r="H650" s="29"/>
      <c r="I650" s="29"/>
      <c r="J650" s="29"/>
      <c r="K650" s="29"/>
      <c r="L650" s="29"/>
      <c r="M650" s="29"/>
    </row>
    <row r="651" spans="1:13" ht="57" customHeight="1">
      <c r="A651" s="82"/>
      <c r="B651" s="82"/>
      <c r="C651" s="82"/>
      <c r="D651" s="82"/>
      <c r="E651" s="91" t="s">
        <v>341</v>
      </c>
      <c r="F651" s="82"/>
      <c r="G651" s="29"/>
      <c r="H651" s="29"/>
      <c r="I651" s="29"/>
      <c r="J651" s="29"/>
      <c r="K651" s="29"/>
      <c r="L651" s="29"/>
      <c r="M651" s="29"/>
    </row>
    <row r="652" spans="1:13" ht="13.5">
      <c r="A652" s="82">
        <v>2931</v>
      </c>
      <c r="B652" s="82" t="s">
        <v>14</v>
      </c>
      <c r="C652" s="82">
        <v>3</v>
      </c>
      <c r="D652" s="82">
        <v>1</v>
      </c>
      <c r="E652" s="91" t="s">
        <v>156</v>
      </c>
      <c r="F652" s="82"/>
      <c r="G652" s="29"/>
      <c r="H652" s="29"/>
      <c r="I652" s="29"/>
      <c r="J652" s="29"/>
      <c r="K652" s="29"/>
      <c r="L652" s="29"/>
      <c r="M652" s="29"/>
    </row>
    <row r="653" spans="1:13" ht="35.25" customHeight="1">
      <c r="A653" s="82"/>
      <c r="B653" s="82"/>
      <c r="C653" s="82"/>
      <c r="D653" s="82"/>
      <c r="E653" s="91" t="s">
        <v>588</v>
      </c>
      <c r="F653" s="82"/>
      <c r="G653" s="29"/>
      <c r="H653" s="29"/>
      <c r="I653" s="29"/>
      <c r="J653" s="29"/>
      <c r="K653" s="29"/>
      <c r="L653" s="29"/>
      <c r="M653" s="29"/>
    </row>
    <row r="654" spans="1:13" ht="55.5" customHeight="1">
      <c r="A654" s="82"/>
      <c r="B654" s="82"/>
      <c r="C654" s="82"/>
      <c r="D654" s="82"/>
      <c r="E654" s="91" t="s">
        <v>180</v>
      </c>
      <c r="F654" s="82"/>
      <c r="G654" s="29"/>
      <c r="H654" s="29"/>
      <c r="I654" s="29"/>
      <c r="J654" s="29"/>
      <c r="K654" s="29"/>
      <c r="L654" s="29"/>
      <c r="M654" s="29"/>
    </row>
    <row r="655" spans="1:13" ht="13.5">
      <c r="A655" s="82"/>
      <c r="B655" s="82"/>
      <c r="C655" s="82"/>
      <c r="D655" s="82"/>
      <c r="E655" s="91" t="s">
        <v>181</v>
      </c>
      <c r="F655" s="82"/>
      <c r="G655" s="29"/>
      <c r="H655" s="29"/>
      <c r="I655" s="29"/>
      <c r="J655" s="29"/>
      <c r="K655" s="29"/>
      <c r="L655" s="29"/>
      <c r="M655" s="29"/>
    </row>
    <row r="656" spans="1:13" ht="13.5">
      <c r="A656" s="82">
        <v>2932</v>
      </c>
      <c r="B656" s="82" t="s">
        <v>14</v>
      </c>
      <c r="C656" s="82">
        <v>3</v>
      </c>
      <c r="D656" s="82">
        <v>2</v>
      </c>
      <c r="E656" s="91" t="s">
        <v>181</v>
      </c>
      <c r="F656" s="82"/>
      <c r="G656" s="29"/>
      <c r="H656" s="29"/>
      <c r="I656" s="29"/>
      <c r="J656" s="29"/>
      <c r="K656" s="29"/>
      <c r="L656" s="29"/>
      <c r="M656" s="29"/>
    </row>
    <row r="657" spans="1:13" ht="13.5">
      <c r="A657" s="82"/>
      <c r="B657" s="82"/>
      <c r="C657" s="82"/>
      <c r="D657" s="82"/>
      <c r="E657" s="91" t="s">
        <v>343</v>
      </c>
      <c r="F657" s="82"/>
      <c r="G657" s="29"/>
      <c r="H657" s="29"/>
      <c r="I657" s="29"/>
      <c r="J657" s="29"/>
      <c r="K657" s="29"/>
      <c r="L657" s="29"/>
      <c r="M657" s="29"/>
    </row>
    <row r="658" spans="1:13" ht="57.75" customHeight="1">
      <c r="A658" s="82"/>
      <c r="B658" s="82"/>
      <c r="C658" s="82"/>
      <c r="D658" s="82"/>
      <c r="E658" s="91" t="s">
        <v>180</v>
      </c>
      <c r="F658" s="82"/>
      <c r="G658" s="29"/>
      <c r="H658" s="29"/>
      <c r="I658" s="29"/>
      <c r="J658" s="29"/>
      <c r="K658" s="29"/>
      <c r="L658" s="29"/>
      <c r="M658" s="29"/>
    </row>
    <row r="659" spans="1:13" ht="13.5">
      <c r="A659" s="82"/>
      <c r="B659" s="82"/>
      <c r="C659" s="82"/>
      <c r="D659" s="82"/>
      <c r="E659" s="91" t="s">
        <v>181</v>
      </c>
      <c r="F659" s="82"/>
      <c r="G659" s="29"/>
      <c r="H659" s="29"/>
      <c r="I659" s="29"/>
      <c r="J659" s="29"/>
      <c r="K659" s="29"/>
      <c r="L659" s="29"/>
      <c r="M659" s="29"/>
    </row>
    <row r="660" spans="1:13" ht="13.5">
      <c r="A660" s="82">
        <v>2940</v>
      </c>
      <c r="B660" s="82" t="s">
        <v>14</v>
      </c>
      <c r="C660" s="82">
        <v>4</v>
      </c>
      <c r="D660" s="82">
        <v>0</v>
      </c>
      <c r="E660" s="91" t="s">
        <v>181</v>
      </c>
      <c r="F660" s="82"/>
      <c r="G660" s="29"/>
      <c r="H660" s="29"/>
      <c r="I660" s="29"/>
      <c r="J660" s="29"/>
      <c r="K660" s="29"/>
      <c r="L660" s="29"/>
      <c r="M660" s="29"/>
    </row>
    <row r="661" spans="1:13" ht="13.5">
      <c r="A661" s="82"/>
      <c r="B661" s="82"/>
      <c r="C661" s="82"/>
      <c r="D661" s="82"/>
      <c r="E661" s="91" t="s">
        <v>344</v>
      </c>
      <c r="F661" s="82"/>
      <c r="G661" s="29"/>
      <c r="H661" s="29"/>
      <c r="I661" s="29"/>
      <c r="J661" s="29"/>
      <c r="K661" s="29"/>
      <c r="L661" s="29"/>
      <c r="M661" s="29"/>
    </row>
    <row r="662" spans="1:13" ht="13.5">
      <c r="A662" s="82">
        <v>2941</v>
      </c>
      <c r="B662" s="82" t="s">
        <v>14</v>
      </c>
      <c r="C662" s="82">
        <v>4</v>
      </c>
      <c r="D662" s="82">
        <v>1</v>
      </c>
      <c r="E662" s="91" t="s">
        <v>156</v>
      </c>
      <c r="F662" s="82"/>
      <c r="G662" s="29"/>
      <c r="H662" s="29"/>
      <c r="I662" s="29"/>
      <c r="J662" s="29"/>
      <c r="K662" s="29"/>
      <c r="L662" s="29"/>
      <c r="M662" s="29"/>
    </row>
    <row r="663" spans="1:13" ht="13.5">
      <c r="A663" s="82"/>
      <c r="B663" s="82"/>
      <c r="C663" s="82"/>
      <c r="D663" s="82"/>
      <c r="E663" s="91" t="s">
        <v>345</v>
      </c>
      <c r="F663" s="82"/>
      <c r="G663" s="29"/>
      <c r="H663" s="29"/>
      <c r="I663" s="29"/>
      <c r="J663" s="29"/>
      <c r="K663" s="29"/>
      <c r="L663" s="29"/>
      <c r="M663" s="29"/>
    </row>
    <row r="664" spans="1:13" ht="54" customHeight="1">
      <c r="A664" s="82"/>
      <c r="B664" s="82"/>
      <c r="C664" s="82"/>
      <c r="D664" s="82"/>
      <c r="E664" s="91" t="s">
        <v>180</v>
      </c>
      <c r="F664" s="82"/>
      <c r="G664" s="29"/>
      <c r="H664" s="29"/>
      <c r="I664" s="29"/>
      <c r="J664" s="29"/>
      <c r="K664" s="29"/>
      <c r="L664" s="29"/>
      <c r="M664" s="29"/>
    </row>
    <row r="665" spans="1:13" ht="13.5">
      <c r="A665" s="82"/>
      <c r="B665" s="82"/>
      <c r="C665" s="82"/>
      <c r="D665" s="82"/>
      <c r="E665" s="91" t="s">
        <v>181</v>
      </c>
      <c r="F665" s="82"/>
      <c r="G665" s="29"/>
      <c r="H665" s="29"/>
      <c r="I665" s="29"/>
      <c r="J665" s="29"/>
      <c r="K665" s="29"/>
      <c r="L665" s="29"/>
      <c r="M665" s="29"/>
    </row>
    <row r="666" spans="1:13" ht="13.5">
      <c r="A666" s="82">
        <v>2942</v>
      </c>
      <c r="B666" s="82" t="s">
        <v>14</v>
      </c>
      <c r="C666" s="82">
        <v>4</v>
      </c>
      <c r="D666" s="82">
        <v>2</v>
      </c>
      <c r="E666" s="91" t="s">
        <v>346</v>
      </c>
      <c r="F666" s="82"/>
      <c r="G666" s="29"/>
      <c r="H666" s="29"/>
      <c r="I666" s="29"/>
      <c r="J666" s="29"/>
      <c r="K666" s="29"/>
      <c r="L666" s="29"/>
      <c r="M666" s="29"/>
    </row>
    <row r="667" spans="1:13" ht="56.25" customHeight="1">
      <c r="A667" s="82"/>
      <c r="B667" s="82"/>
      <c r="C667" s="82"/>
      <c r="D667" s="82"/>
      <c r="E667" s="91" t="s">
        <v>180</v>
      </c>
      <c r="F667" s="82"/>
      <c r="G667" s="29"/>
      <c r="H667" s="29"/>
      <c r="I667" s="29"/>
      <c r="J667" s="29"/>
      <c r="K667" s="29"/>
      <c r="L667" s="29"/>
      <c r="M667" s="29"/>
    </row>
    <row r="668" spans="1:13" ht="13.5">
      <c r="A668" s="82"/>
      <c r="B668" s="82"/>
      <c r="C668" s="82"/>
      <c r="D668" s="82"/>
      <c r="E668" s="91" t="s">
        <v>181</v>
      </c>
      <c r="F668" s="82"/>
      <c r="G668" s="29"/>
      <c r="H668" s="29"/>
      <c r="I668" s="29"/>
      <c r="J668" s="29"/>
      <c r="K668" s="29"/>
      <c r="L668" s="29"/>
      <c r="M668" s="29"/>
    </row>
    <row r="669" spans="1:13" ht="41.25" customHeight="1">
      <c r="A669" s="82">
        <v>2950</v>
      </c>
      <c r="B669" s="82" t="s">
        <v>14</v>
      </c>
      <c r="C669" s="82">
        <v>5</v>
      </c>
      <c r="D669" s="82">
        <v>0</v>
      </c>
      <c r="E669" s="91" t="s">
        <v>351</v>
      </c>
      <c r="F669" s="82"/>
      <c r="G669" s="29"/>
      <c r="H669" s="29"/>
      <c r="I669" s="29"/>
      <c r="J669" s="29"/>
      <c r="K669" s="29"/>
      <c r="L669" s="29"/>
      <c r="M669" s="29"/>
    </row>
    <row r="670" spans="1:13" ht="13.5">
      <c r="A670" s="82"/>
      <c r="B670" s="82"/>
      <c r="C670" s="82"/>
      <c r="D670" s="82"/>
      <c r="E670" s="91" t="s">
        <v>156</v>
      </c>
      <c r="F670" s="82"/>
      <c r="G670" s="29"/>
      <c r="H670" s="29"/>
      <c r="I670" s="29"/>
      <c r="J670" s="29"/>
      <c r="K670" s="29"/>
      <c r="L670" s="29"/>
      <c r="M670" s="29"/>
    </row>
    <row r="671" spans="1:13" ht="13.5">
      <c r="A671" s="82">
        <v>2951</v>
      </c>
      <c r="B671" s="82" t="s">
        <v>14</v>
      </c>
      <c r="C671" s="82">
        <v>5</v>
      </c>
      <c r="D671" s="82">
        <v>1</v>
      </c>
      <c r="E671" s="91" t="s">
        <v>348</v>
      </c>
      <c r="F671" s="82"/>
      <c r="G671" s="29"/>
      <c r="H671" s="29"/>
      <c r="I671" s="29"/>
      <c r="J671" s="29"/>
      <c r="K671" s="29"/>
      <c r="L671" s="29"/>
      <c r="M671" s="29"/>
    </row>
    <row r="672" spans="1:13" ht="62.25" customHeight="1">
      <c r="A672" s="82"/>
      <c r="B672" s="82"/>
      <c r="C672" s="82"/>
      <c r="D672" s="82"/>
      <c r="E672" s="91" t="s">
        <v>180</v>
      </c>
      <c r="F672" s="82"/>
      <c r="G672" s="29"/>
      <c r="H672" s="29"/>
      <c r="I672" s="29"/>
      <c r="J672" s="29"/>
      <c r="K672" s="29"/>
      <c r="L672" s="29"/>
      <c r="M672" s="29"/>
    </row>
    <row r="673" spans="1:13" ht="13.5">
      <c r="A673" s="82"/>
      <c r="B673" s="82"/>
      <c r="C673" s="82"/>
      <c r="D673" s="82"/>
      <c r="E673" s="91"/>
      <c r="F673" s="82"/>
      <c r="G673" s="29"/>
      <c r="H673" s="29"/>
      <c r="I673" s="29"/>
      <c r="J673" s="29"/>
      <c r="K673" s="29"/>
      <c r="L673" s="29"/>
      <c r="M673" s="29"/>
    </row>
    <row r="674" spans="1:13" ht="13.5">
      <c r="A674" s="82"/>
      <c r="B674" s="82"/>
      <c r="C674" s="82"/>
      <c r="D674" s="82"/>
      <c r="E674" s="91" t="s">
        <v>181</v>
      </c>
      <c r="F674" s="82"/>
      <c r="G674" s="29"/>
      <c r="H674" s="29"/>
      <c r="I674" s="29"/>
      <c r="J674" s="29"/>
      <c r="K674" s="29"/>
      <c r="L674" s="29"/>
      <c r="M674" s="29"/>
    </row>
    <row r="675" spans="1:13" ht="13.5">
      <c r="A675" s="82">
        <v>2952</v>
      </c>
      <c r="B675" s="82" t="s">
        <v>14</v>
      </c>
      <c r="C675" s="82">
        <v>5</v>
      </c>
      <c r="D675" s="82">
        <v>2</v>
      </c>
      <c r="E675" s="91" t="s">
        <v>181</v>
      </c>
      <c r="F675" s="82"/>
      <c r="G675" s="29"/>
      <c r="H675" s="29"/>
      <c r="I675" s="29"/>
      <c r="J675" s="29"/>
      <c r="K675" s="29"/>
      <c r="L675" s="29"/>
      <c r="M675" s="29"/>
    </row>
    <row r="676" spans="1:13" ht="13.5">
      <c r="A676" s="82"/>
      <c r="B676" s="82"/>
      <c r="C676" s="82"/>
      <c r="D676" s="82"/>
      <c r="E676" s="91" t="s">
        <v>349</v>
      </c>
      <c r="F676" s="82"/>
      <c r="G676" s="29"/>
      <c r="H676" s="29"/>
      <c r="I676" s="29"/>
      <c r="J676" s="29"/>
      <c r="K676" s="29"/>
      <c r="L676" s="29"/>
      <c r="M676" s="29"/>
    </row>
    <row r="677" spans="1:13" ht="59.25" customHeight="1">
      <c r="A677" s="82"/>
      <c r="B677" s="82"/>
      <c r="C677" s="82"/>
      <c r="D677" s="82"/>
      <c r="E677" s="91" t="s">
        <v>180</v>
      </c>
      <c r="F677" s="82"/>
      <c r="G677" s="29"/>
      <c r="H677" s="29"/>
      <c r="I677" s="29"/>
      <c r="J677" s="29"/>
      <c r="K677" s="29"/>
      <c r="L677" s="29"/>
      <c r="M677" s="29"/>
    </row>
    <row r="678" spans="1:13" ht="13.5">
      <c r="A678" s="82"/>
      <c r="B678" s="82"/>
      <c r="C678" s="82"/>
      <c r="D678" s="82"/>
      <c r="E678" s="91" t="s">
        <v>181</v>
      </c>
      <c r="F678" s="82"/>
      <c r="G678" s="29"/>
      <c r="H678" s="29"/>
      <c r="I678" s="29"/>
      <c r="J678" s="29"/>
      <c r="K678" s="29"/>
      <c r="L678" s="29"/>
      <c r="M678" s="29"/>
    </row>
    <row r="679" spans="1:13" ht="38.25" customHeight="1">
      <c r="A679" s="82">
        <v>2960</v>
      </c>
      <c r="B679" s="82" t="s">
        <v>14</v>
      </c>
      <c r="C679" s="82">
        <v>6</v>
      </c>
      <c r="D679" s="82">
        <v>0</v>
      </c>
      <c r="E679" s="91" t="s">
        <v>350</v>
      </c>
      <c r="F679" s="82"/>
      <c r="G679" s="29">
        <f>G682</f>
        <v>58406.8</v>
      </c>
      <c r="H679" s="29">
        <f aca="true" t="shared" si="70" ref="H679:M679">H682</f>
        <v>58406.8</v>
      </c>
      <c r="I679" s="29">
        <f t="shared" si="70"/>
        <v>0</v>
      </c>
      <c r="J679" s="29">
        <f t="shared" si="70"/>
        <v>9274</v>
      </c>
      <c r="K679" s="29">
        <f t="shared" si="70"/>
        <v>20058.9</v>
      </c>
      <c r="L679" s="29">
        <f t="shared" si="70"/>
        <v>29332.9</v>
      </c>
      <c r="M679" s="29">
        <f t="shared" si="70"/>
        <v>58406.8</v>
      </c>
    </row>
    <row r="680" spans="1:13" ht="13.5">
      <c r="A680" s="82"/>
      <c r="B680" s="82"/>
      <c r="C680" s="82"/>
      <c r="D680" s="82"/>
      <c r="E680" s="91" t="s">
        <v>156</v>
      </c>
      <c r="F680" s="82"/>
      <c r="G680" s="29"/>
      <c r="H680" s="29"/>
      <c r="I680" s="29"/>
      <c r="J680" s="29"/>
      <c r="K680" s="29"/>
      <c r="L680" s="29"/>
      <c r="M680" s="29"/>
    </row>
    <row r="681" spans="1:13" ht="13.5">
      <c r="A681" s="82"/>
      <c r="B681" s="82"/>
      <c r="C681" s="82"/>
      <c r="D681" s="82"/>
      <c r="E681" s="91" t="s">
        <v>190</v>
      </c>
      <c r="F681" s="82"/>
      <c r="G681" s="29"/>
      <c r="H681" s="29"/>
      <c r="I681" s="29"/>
      <c r="J681" s="29"/>
      <c r="K681" s="29"/>
      <c r="L681" s="29"/>
      <c r="M681" s="29"/>
    </row>
    <row r="682" spans="1:13" ht="38.25" customHeight="1">
      <c r="A682" s="82">
        <v>2961</v>
      </c>
      <c r="B682" s="82" t="s">
        <v>14</v>
      </c>
      <c r="C682" s="82">
        <v>6</v>
      </c>
      <c r="D682" s="82">
        <v>1</v>
      </c>
      <c r="E682" s="91" t="s">
        <v>606</v>
      </c>
      <c r="F682" s="82">
        <v>4819</v>
      </c>
      <c r="G682" s="29">
        <v>58406.8</v>
      </c>
      <c r="H682" s="29">
        <f>G682</f>
        <v>58406.8</v>
      </c>
      <c r="I682" s="29"/>
      <c r="J682" s="29">
        <v>9274</v>
      </c>
      <c r="K682" s="29">
        <v>20058.9</v>
      </c>
      <c r="L682" s="29">
        <v>29332.9</v>
      </c>
      <c r="M682" s="29">
        <f>+G682</f>
        <v>58406.8</v>
      </c>
    </row>
    <row r="683" spans="1:13" ht="56.25" customHeight="1">
      <c r="A683" s="82"/>
      <c r="B683" s="82"/>
      <c r="C683" s="82"/>
      <c r="D683" s="82"/>
      <c r="E683" s="91" t="s">
        <v>180</v>
      </c>
      <c r="F683" s="82"/>
      <c r="G683" s="29"/>
      <c r="H683" s="29"/>
      <c r="I683" s="29"/>
      <c r="J683" s="29"/>
      <c r="K683" s="29"/>
      <c r="L683" s="29"/>
      <c r="M683" s="29"/>
    </row>
    <row r="684" spans="1:13" ht="40.5" customHeight="1">
      <c r="A684" s="82"/>
      <c r="B684" s="82"/>
      <c r="C684" s="82"/>
      <c r="D684" s="82"/>
      <c r="E684" s="91"/>
      <c r="F684" s="82"/>
      <c r="G684" s="29"/>
      <c r="H684" s="29"/>
      <c r="I684" s="29"/>
      <c r="J684" s="29"/>
      <c r="K684" s="29"/>
      <c r="L684" s="29"/>
      <c r="M684" s="29"/>
    </row>
    <row r="685" spans="1:13" ht="44.25" customHeight="1">
      <c r="A685" s="82">
        <v>2970</v>
      </c>
      <c r="B685" s="82" t="s">
        <v>14</v>
      </c>
      <c r="C685" s="82">
        <v>7</v>
      </c>
      <c r="D685" s="82">
        <v>0</v>
      </c>
      <c r="E685" s="91" t="s">
        <v>351</v>
      </c>
      <c r="F685" s="82"/>
      <c r="G685" s="29"/>
      <c r="H685" s="29"/>
      <c r="I685" s="29"/>
      <c r="J685" s="29"/>
      <c r="K685" s="29"/>
      <c r="L685" s="29"/>
      <c r="M685" s="29"/>
    </row>
    <row r="686" spans="1:13" ht="13.5">
      <c r="A686" s="82"/>
      <c r="B686" s="82"/>
      <c r="C686" s="82"/>
      <c r="D686" s="82"/>
      <c r="E686" s="91" t="s">
        <v>156</v>
      </c>
      <c r="F686" s="82"/>
      <c r="G686" s="29"/>
      <c r="H686" s="29"/>
      <c r="I686" s="29"/>
      <c r="J686" s="29"/>
      <c r="K686" s="29"/>
      <c r="L686" s="29"/>
      <c r="M686" s="29"/>
    </row>
    <row r="687" spans="1:13" ht="13.5">
      <c r="A687" s="82"/>
      <c r="B687" s="82"/>
      <c r="C687" s="82"/>
      <c r="D687" s="82"/>
      <c r="F687" s="82"/>
      <c r="G687" s="29"/>
      <c r="H687" s="29"/>
      <c r="I687" s="29"/>
      <c r="J687" s="29"/>
      <c r="K687" s="29"/>
      <c r="L687" s="29"/>
      <c r="M687" s="29"/>
    </row>
    <row r="688" spans="1:13" ht="36.75" customHeight="1">
      <c r="A688" s="82">
        <v>2971</v>
      </c>
      <c r="B688" s="82" t="s">
        <v>14</v>
      </c>
      <c r="C688" s="82">
        <v>7</v>
      </c>
      <c r="D688" s="82">
        <v>1</v>
      </c>
      <c r="E688" s="91" t="s">
        <v>351</v>
      </c>
      <c r="F688" s="82"/>
      <c r="G688" s="29"/>
      <c r="H688" s="29"/>
      <c r="I688" s="29"/>
      <c r="J688" s="29"/>
      <c r="K688" s="29"/>
      <c r="L688" s="29"/>
      <c r="M688" s="29"/>
    </row>
    <row r="689" spans="1:13" ht="54" customHeight="1">
      <c r="A689" s="82"/>
      <c r="B689" s="82"/>
      <c r="C689" s="82"/>
      <c r="D689" s="82"/>
      <c r="E689" s="91" t="s">
        <v>180</v>
      </c>
      <c r="F689" s="82"/>
      <c r="G689" s="29"/>
      <c r="H689" s="29"/>
      <c r="I689" s="29"/>
      <c r="J689" s="29"/>
      <c r="K689" s="29"/>
      <c r="L689" s="29"/>
      <c r="M689" s="29"/>
    </row>
    <row r="690" spans="1:13" ht="13.5">
      <c r="A690" s="82"/>
      <c r="B690" s="82"/>
      <c r="C690" s="82"/>
      <c r="D690" s="82"/>
      <c r="E690" s="91" t="s">
        <v>181</v>
      </c>
      <c r="F690" s="82"/>
      <c r="G690" s="29"/>
      <c r="H690" s="29"/>
      <c r="I690" s="29"/>
      <c r="J690" s="29"/>
      <c r="K690" s="29"/>
      <c r="L690" s="29"/>
      <c r="M690" s="29"/>
    </row>
    <row r="691" spans="1:13" ht="13.5">
      <c r="A691" s="82">
        <v>2980</v>
      </c>
      <c r="B691" s="82" t="s">
        <v>14</v>
      </c>
      <c r="C691" s="82">
        <v>8</v>
      </c>
      <c r="D691" s="82">
        <v>0</v>
      </c>
      <c r="E691" s="91" t="s">
        <v>352</v>
      </c>
      <c r="F691" s="82"/>
      <c r="G691" s="29"/>
      <c r="H691" s="29"/>
      <c r="I691" s="29"/>
      <c r="J691" s="29"/>
      <c r="K691" s="29"/>
      <c r="L691" s="29"/>
      <c r="M691" s="29"/>
    </row>
    <row r="692" spans="1:13" ht="13.5">
      <c r="A692" s="82"/>
      <c r="B692" s="82"/>
      <c r="C692" s="82"/>
      <c r="D692" s="82"/>
      <c r="E692" s="91" t="s">
        <v>156</v>
      </c>
      <c r="F692" s="82"/>
      <c r="G692" s="29"/>
      <c r="H692" s="29"/>
      <c r="I692" s="29"/>
      <c r="J692" s="29"/>
      <c r="K692" s="29"/>
      <c r="L692" s="29"/>
      <c r="M692" s="29"/>
    </row>
    <row r="693" spans="1:13" ht="13.5">
      <c r="A693" s="82">
        <v>2981</v>
      </c>
      <c r="B693" s="82" t="s">
        <v>14</v>
      </c>
      <c r="C693" s="82">
        <v>8</v>
      </c>
      <c r="D693" s="82">
        <v>1</v>
      </c>
      <c r="E693" s="91" t="s">
        <v>352</v>
      </c>
      <c r="F693" s="82"/>
      <c r="G693" s="29"/>
      <c r="H693" s="29"/>
      <c r="I693" s="29"/>
      <c r="J693" s="29"/>
      <c r="K693" s="29"/>
      <c r="L693" s="29"/>
      <c r="M693" s="29"/>
    </row>
    <row r="694" spans="1:13" ht="57.75" customHeight="1">
      <c r="A694" s="82"/>
      <c r="B694" s="82"/>
      <c r="C694" s="82"/>
      <c r="D694" s="82"/>
      <c r="E694" s="91" t="s">
        <v>180</v>
      </c>
      <c r="F694" s="82"/>
      <c r="G694" s="29"/>
      <c r="H694" s="29"/>
      <c r="I694" s="29"/>
      <c r="J694" s="29"/>
      <c r="K694" s="29"/>
      <c r="L694" s="29"/>
      <c r="M694" s="29"/>
    </row>
    <row r="695" spans="1:13" ht="13.5">
      <c r="A695" s="82"/>
      <c r="B695" s="82"/>
      <c r="C695" s="82"/>
      <c r="D695" s="82"/>
      <c r="E695" s="91" t="s">
        <v>181</v>
      </c>
      <c r="F695" s="82"/>
      <c r="G695" s="29"/>
      <c r="H695" s="29"/>
      <c r="I695" s="29"/>
      <c r="J695" s="29"/>
      <c r="K695" s="29"/>
      <c r="L695" s="29"/>
      <c r="M695" s="29"/>
    </row>
    <row r="696" spans="1:13" ht="40.5">
      <c r="A696" s="82">
        <v>3000</v>
      </c>
      <c r="B696" s="82" t="s">
        <v>15</v>
      </c>
      <c r="C696" s="82">
        <v>0</v>
      </c>
      <c r="D696" s="82">
        <v>0</v>
      </c>
      <c r="E696" s="91" t="s">
        <v>353</v>
      </c>
      <c r="F696" s="82"/>
      <c r="G696" s="29">
        <f>G697+G706+G711+G715+G721+G726+G732+G745</f>
        <v>133676.2</v>
      </c>
      <c r="H696" s="29">
        <f aca="true" t="shared" si="71" ref="H696:M696">H697+H706+H711+H715+H721+H726+H732+H745</f>
        <v>133676.2</v>
      </c>
      <c r="I696" s="29">
        <f t="shared" si="71"/>
        <v>0</v>
      </c>
      <c r="J696" s="29">
        <f t="shared" si="71"/>
        <v>35162.8</v>
      </c>
      <c r="K696" s="29">
        <f t="shared" si="71"/>
        <v>68000.6</v>
      </c>
      <c r="L696" s="29">
        <f t="shared" si="71"/>
        <v>100838.4</v>
      </c>
      <c r="M696" s="29">
        <f t="shared" si="71"/>
        <v>133676.2</v>
      </c>
    </row>
    <row r="697" spans="1:13" ht="13.5">
      <c r="A697" s="82"/>
      <c r="B697" s="82"/>
      <c r="C697" s="82"/>
      <c r="D697" s="82"/>
      <c r="E697" s="91" t="s">
        <v>154</v>
      </c>
      <c r="F697" s="82"/>
      <c r="G697" s="29"/>
      <c r="H697" s="29"/>
      <c r="I697" s="29"/>
      <c r="J697" s="29"/>
      <c r="K697" s="29"/>
      <c r="L697" s="29"/>
      <c r="M697" s="29"/>
    </row>
    <row r="698" spans="1:13" ht="13.5">
      <c r="A698" s="82">
        <v>3010</v>
      </c>
      <c r="B698" s="82" t="s">
        <v>15</v>
      </c>
      <c r="C698" s="82">
        <v>1</v>
      </c>
      <c r="D698" s="82">
        <v>0</v>
      </c>
      <c r="E698" s="91" t="s">
        <v>354</v>
      </c>
      <c r="F698" s="82"/>
      <c r="G698" s="29"/>
      <c r="H698" s="29"/>
      <c r="I698" s="29"/>
      <c r="J698" s="29"/>
      <c r="K698" s="29"/>
      <c r="L698" s="29"/>
      <c r="M698" s="29"/>
    </row>
    <row r="699" spans="1:13" ht="13.5">
      <c r="A699" s="82"/>
      <c r="B699" s="82"/>
      <c r="C699" s="82"/>
      <c r="D699" s="82"/>
      <c r="E699" s="91" t="s">
        <v>156</v>
      </c>
      <c r="F699" s="82"/>
      <c r="G699" s="29"/>
      <c r="H699" s="29"/>
      <c r="I699" s="29"/>
      <c r="J699" s="29"/>
      <c r="K699" s="29"/>
      <c r="L699" s="29"/>
      <c r="M699" s="29"/>
    </row>
    <row r="700" spans="1:13" ht="13.5">
      <c r="A700" s="82">
        <v>3011</v>
      </c>
      <c r="B700" s="82" t="s">
        <v>15</v>
      </c>
      <c r="C700" s="82">
        <v>1</v>
      </c>
      <c r="D700" s="82">
        <v>1</v>
      </c>
      <c r="E700" s="91" t="s">
        <v>355</v>
      </c>
      <c r="F700" s="82"/>
      <c r="G700" s="29"/>
      <c r="H700" s="29"/>
      <c r="I700" s="29"/>
      <c r="J700" s="29"/>
      <c r="K700" s="29"/>
      <c r="L700" s="29"/>
      <c r="M700" s="29"/>
    </row>
    <row r="701" spans="1:13" ht="55.5" customHeight="1">
      <c r="A701" s="82"/>
      <c r="B701" s="82"/>
      <c r="C701" s="82"/>
      <c r="D701" s="82"/>
      <c r="E701" s="91" t="s">
        <v>180</v>
      </c>
      <c r="F701" s="82"/>
      <c r="G701" s="29"/>
      <c r="H701" s="29"/>
      <c r="I701" s="29"/>
      <c r="J701" s="29"/>
      <c r="K701" s="29"/>
      <c r="L701" s="29"/>
      <c r="M701" s="29"/>
    </row>
    <row r="702" spans="1:13" ht="13.5">
      <c r="A702" s="82">
        <v>3012</v>
      </c>
      <c r="B702" s="82"/>
      <c r="C702" s="82"/>
      <c r="D702" s="82"/>
      <c r="E702" s="91" t="s">
        <v>181</v>
      </c>
      <c r="F702" s="82"/>
      <c r="G702" s="29"/>
      <c r="H702" s="29"/>
      <c r="I702" s="29"/>
      <c r="J702" s="29"/>
      <c r="K702" s="29"/>
      <c r="L702" s="29"/>
      <c r="M702" s="29"/>
    </row>
    <row r="703" spans="1:13" ht="13.5">
      <c r="A703" s="82"/>
      <c r="B703" s="82" t="s">
        <v>15</v>
      </c>
      <c r="C703" s="82">
        <v>1</v>
      </c>
      <c r="D703" s="82">
        <v>2</v>
      </c>
      <c r="E703" s="91" t="s">
        <v>356</v>
      </c>
      <c r="F703" s="82"/>
      <c r="G703" s="29"/>
      <c r="H703" s="29"/>
      <c r="I703" s="29"/>
      <c r="J703" s="29"/>
      <c r="K703" s="29"/>
      <c r="L703" s="29"/>
      <c r="M703" s="29"/>
    </row>
    <row r="704" spans="1:13" ht="51.75" customHeight="1">
      <c r="A704" s="82"/>
      <c r="B704" s="82"/>
      <c r="C704" s="82"/>
      <c r="D704" s="82"/>
      <c r="E704" s="91" t="s">
        <v>180</v>
      </c>
      <c r="F704" s="82"/>
      <c r="G704" s="29"/>
      <c r="H704" s="29"/>
      <c r="I704" s="29"/>
      <c r="J704" s="29"/>
      <c r="K704" s="29"/>
      <c r="L704" s="29"/>
      <c r="M704" s="29"/>
    </row>
    <row r="705" spans="1:13" ht="13.5">
      <c r="A705" s="82"/>
      <c r="B705" s="82"/>
      <c r="C705" s="82"/>
      <c r="D705" s="82"/>
      <c r="E705" s="91" t="s">
        <v>181</v>
      </c>
      <c r="F705" s="82"/>
      <c r="G705" s="29"/>
      <c r="H705" s="29"/>
      <c r="I705" s="29"/>
      <c r="J705" s="29"/>
      <c r="K705" s="29"/>
      <c r="L705" s="29"/>
      <c r="M705" s="29"/>
    </row>
    <row r="706" spans="1:13" ht="13.5">
      <c r="A706" s="82">
        <v>3020</v>
      </c>
      <c r="B706" s="82" t="s">
        <v>15</v>
      </c>
      <c r="C706" s="82">
        <v>2</v>
      </c>
      <c r="D706" s="82">
        <v>0</v>
      </c>
      <c r="E706" s="91" t="s">
        <v>357</v>
      </c>
      <c r="F706" s="82"/>
      <c r="G706" s="29"/>
      <c r="H706" s="29"/>
      <c r="I706" s="29"/>
      <c r="J706" s="29"/>
      <c r="K706" s="29"/>
      <c r="L706" s="29"/>
      <c r="M706" s="29"/>
    </row>
    <row r="707" spans="1:13" ht="13.5">
      <c r="A707" s="82"/>
      <c r="B707" s="82"/>
      <c r="C707" s="82"/>
      <c r="D707" s="82"/>
      <c r="E707" s="91" t="s">
        <v>156</v>
      </c>
      <c r="F707" s="82"/>
      <c r="G707" s="29"/>
      <c r="H707" s="29"/>
      <c r="I707" s="29"/>
      <c r="J707" s="29"/>
      <c r="K707" s="29"/>
      <c r="L707" s="29"/>
      <c r="M707" s="29"/>
    </row>
    <row r="708" spans="1:13" ht="13.5">
      <c r="A708" s="82">
        <v>3021</v>
      </c>
      <c r="B708" s="82" t="s">
        <v>15</v>
      </c>
      <c r="C708" s="82">
        <v>2</v>
      </c>
      <c r="D708" s="82">
        <v>1</v>
      </c>
      <c r="E708" s="91" t="s">
        <v>357</v>
      </c>
      <c r="F708" s="82"/>
      <c r="G708" s="29"/>
      <c r="H708" s="29"/>
      <c r="I708" s="29"/>
      <c r="J708" s="29"/>
      <c r="K708" s="29"/>
      <c r="L708" s="29"/>
      <c r="M708" s="29"/>
    </row>
    <row r="709" spans="1:13" ht="57" customHeight="1">
      <c r="A709" s="82"/>
      <c r="B709" s="82"/>
      <c r="C709" s="82"/>
      <c r="D709" s="82"/>
      <c r="E709" s="91" t="s">
        <v>180</v>
      </c>
      <c r="F709" s="82"/>
      <c r="G709" s="29"/>
      <c r="H709" s="29"/>
      <c r="I709" s="29"/>
      <c r="J709" s="29"/>
      <c r="K709" s="29"/>
      <c r="L709" s="29"/>
      <c r="M709" s="29"/>
    </row>
    <row r="710" spans="1:13" ht="13.5">
      <c r="A710" s="82"/>
      <c r="B710" s="82"/>
      <c r="C710" s="82"/>
      <c r="D710" s="82"/>
      <c r="E710" s="91" t="s">
        <v>181</v>
      </c>
      <c r="F710" s="82"/>
      <c r="G710" s="29"/>
      <c r="H710" s="29"/>
      <c r="I710" s="29"/>
      <c r="J710" s="29"/>
      <c r="K710" s="29"/>
      <c r="L710" s="29"/>
      <c r="M710" s="29"/>
    </row>
    <row r="711" spans="1:13" ht="13.5">
      <c r="A711" s="82">
        <v>3030</v>
      </c>
      <c r="B711" s="82" t="s">
        <v>15</v>
      </c>
      <c r="C711" s="82">
        <v>3</v>
      </c>
      <c r="D711" s="82">
        <v>0</v>
      </c>
      <c r="E711" s="91" t="s">
        <v>358</v>
      </c>
      <c r="F711" s="82"/>
      <c r="G711" s="29">
        <f>G713</f>
        <v>2679</v>
      </c>
      <c r="H711" s="29">
        <f aca="true" t="shared" si="72" ref="H711:M711">H713</f>
        <v>2679</v>
      </c>
      <c r="I711" s="29">
        <f t="shared" si="72"/>
        <v>0</v>
      </c>
      <c r="J711" s="29">
        <f t="shared" si="72"/>
        <v>669.75</v>
      </c>
      <c r="K711" s="29">
        <f t="shared" si="72"/>
        <v>1339.5</v>
      </c>
      <c r="L711" s="29">
        <f t="shared" si="72"/>
        <v>2009.25</v>
      </c>
      <c r="M711" s="29">
        <f t="shared" si="72"/>
        <v>2679</v>
      </c>
    </row>
    <row r="712" spans="1:13" ht="13.5">
      <c r="A712" s="82"/>
      <c r="B712" s="82"/>
      <c r="C712" s="82"/>
      <c r="D712" s="82"/>
      <c r="E712" s="91" t="s">
        <v>156</v>
      </c>
      <c r="F712" s="82"/>
      <c r="G712" s="29"/>
      <c r="H712" s="29"/>
      <c r="I712" s="29"/>
      <c r="J712" s="29"/>
      <c r="K712" s="29"/>
      <c r="L712" s="29"/>
      <c r="M712" s="29"/>
    </row>
    <row r="713" spans="1:13" ht="13.5">
      <c r="A713" s="82">
        <v>3031</v>
      </c>
      <c r="B713" s="82" t="s">
        <v>15</v>
      </c>
      <c r="C713" s="82">
        <v>3</v>
      </c>
      <c r="D713" s="82">
        <v>1</v>
      </c>
      <c r="E713" s="91" t="s">
        <v>358</v>
      </c>
      <c r="F713" s="82">
        <v>4239</v>
      </c>
      <c r="G713" s="29">
        <v>2679</v>
      </c>
      <c r="H713" s="29">
        <f>G713</f>
        <v>2679</v>
      </c>
      <c r="I713" s="29"/>
      <c r="J713" s="29">
        <f>+G713/12*3</f>
        <v>669.75</v>
      </c>
      <c r="K713" s="29">
        <f>+G713/12*6</f>
        <v>1339.5</v>
      </c>
      <c r="L713" s="29">
        <f>+G713/12*9</f>
        <v>2009.25</v>
      </c>
      <c r="M713" s="29">
        <f>+G713</f>
        <v>2679</v>
      </c>
    </row>
    <row r="714" spans="1:13" ht="13.5">
      <c r="A714" s="82"/>
      <c r="B714" s="82"/>
      <c r="C714" s="82"/>
      <c r="D714" s="82"/>
      <c r="E714" s="91"/>
      <c r="F714" s="82"/>
      <c r="G714" s="29"/>
      <c r="H714" s="29"/>
      <c r="I714" s="29"/>
      <c r="J714" s="29"/>
      <c r="K714" s="29"/>
      <c r="L714" s="29"/>
      <c r="M714" s="29"/>
    </row>
    <row r="715" spans="1:13" ht="13.5">
      <c r="A715" s="82">
        <v>3040</v>
      </c>
      <c r="B715" s="82" t="s">
        <v>15</v>
      </c>
      <c r="C715" s="82">
        <v>4</v>
      </c>
      <c r="D715" s="82">
        <v>0</v>
      </c>
      <c r="E715" s="91" t="s">
        <v>359</v>
      </c>
      <c r="F715" s="82"/>
      <c r="G715" s="29">
        <f>G716</f>
        <v>22825</v>
      </c>
      <c r="H715" s="29">
        <f aca="true" t="shared" si="73" ref="H715:M715">H716</f>
        <v>22825</v>
      </c>
      <c r="I715" s="29">
        <f t="shared" si="73"/>
        <v>0</v>
      </c>
      <c r="J715" s="29">
        <f t="shared" si="73"/>
        <v>7450</v>
      </c>
      <c r="K715" s="29">
        <f t="shared" si="73"/>
        <v>12575</v>
      </c>
      <c r="L715" s="29">
        <f t="shared" si="73"/>
        <v>17700</v>
      </c>
      <c r="M715" s="29">
        <f t="shared" si="73"/>
        <v>22825</v>
      </c>
    </row>
    <row r="716" spans="1:13" ht="13.5">
      <c r="A716" s="82"/>
      <c r="B716" s="82"/>
      <c r="C716" s="82"/>
      <c r="D716" s="82"/>
      <c r="E716" s="91" t="s">
        <v>156</v>
      </c>
      <c r="F716" s="82"/>
      <c r="G716" s="29">
        <f>G719</f>
        <v>22825</v>
      </c>
      <c r="H716" s="29">
        <f aca="true" t="shared" si="74" ref="H716:M716">H719</f>
        <v>22825</v>
      </c>
      <c r="I716" s="29">
        <f t="shared" si="74"/>
        <v>0</v>
      </c>
      <c r="J716" s="29">
        <f t="shared" si="74"/>
        <v>7450</v>
      </c>
      <c r="K716" s="29">
        <f t="shared" si="74"/>
        <v>12575</v>
      </c>
      <c r="L716" s="29">
        <f t="shared" si="74"/>
        <v>17700</v>
      </c>
      <c r="M716" s="29">
        <f t="shared" si="74"/>
        <v>22825</v>
      </c>
    </row>
    <row r="717" spans="1:13" ht="13.5">
      <c r="A717" s="82">
        <v>3041</v>
      </c>
      <c r="B717" s="82" t="s">
        <v>15</v>
      </c>
      <c r="C717" s="82">
        <v>4</v>
      </c>
      <c r="D717" s="82">
        <v>1</v>
      </c>
      <c r="E717" s="91" t="s">
        <v>359</v>
      </c>
      <c r="F717" s="82"/>
      <c r="G717" s="29"/>
      <c r="H717" s="29"/>
      <c r="I717" s="29"/>
      <c r="J717" s="29"/>
      <c r="K717" s="29"/>
      <c r="L717" s="29"/>
      <c r="M717" s="29"/>
    </row>
    <row r="718" spans="1:13" ht="56.25" customHeight="1">
      <c r="A718" s="82"/>
      <c r="B718" s="82"/>
      <c r="C718" s="82"/>
      <c r="D718" s="82"/>
      <c r="E718" s="91" t="s">
        <v>180</v>
      </c>
      <c r="F718" s="82"/>
      <c r="G718" s="29"/>
      <c r="H718" s="29"/>
      <c r="I718" s="29"/>
      <c r="J718" s="29"/>
      <c r="K718" s="29"/>
      <c r="L718" s="29"/>
      <c r="M718" s="29"/>
    </row>
    <row r="719" spans="1:13" ht="13.5">
      <c r="A719" s="82"/>
      <c r="B719" s="82"/>
      <c r="C719" s="82"/>
      <c r="D719" s="82"/>
      <c r="E719" s="91" t="s">
        <v>587</v>
      </c>
      <c r="F719" s="82">
        <v>4729</v>
      </c>
      <c r="G719" s="29">
        <v>22825</v>
      </c>
      <c r="H719" s="29">
        <f>G719</f>
        <v>22825</v>
      </c>
      <c r="I719" s="29"/>
      <c r="J719" s="29">
        <v>7450</v>
      </c>
      <c r="K719" s="29">
        <v>12575</v>
      </c>
      <c r="L719" s="29">
        <v>17700</v>
      </c>
      <c r="M719" s="29">
        <f>+G719</f>
        <v>22825</v>
      </c>
    </row>
    <row r="720" spans="1:13" ht="13.5">
      <c r="A720" s="82"/>
      <c r="B720" s="82"/>
      <c r="C720" s="82"/>
      <c r="D720" s="82"/>
      <c r="E720" s="91" t="s">
        <v>181</v>
      </c>
      <c r="F720" s="82"/>
      <c r="G720" s="29"/>
      <c r="H720" s="29"/>
      <c r="I720" s="29"/>
      <c r="J720" s="29"/>
      <c r="K720" s="29"/>
      <c r="L720" s="29"/>
      <c r="M720" s="29"/>
    </row>
    <row r="721" spans="1:13" ht="13.5">
      <c r="A721" s="82">
        <v>3050</v>
      </c>
      <c r="B721" s="82" t="s">
        <v>15</v>
      </c>
      <c r="C721" s="82">
        <v>5</v>
      </c>
      <c r="D721" s="82">
        <v>0</v>
      </c>
      <c r="E721" s="91" t="s">
        <v>360</v>
      </c>
      <c r="F721" s="82"/>
      <c r="G721" s="29"/>
      <c r="H721" s="29"/>
      <c r="I721" s="29"/>
      <c r="J721" s="29"/>
      <c r="K721" s="29"/>
      <c r="L721" s="29"/>
      <c r="M721" s="29"/>
    </row>
    <row r="722" spans="1:13" ht="13.5">
      <c r="A722" s="82"/>
      <c r="B722" s="82"/>
      <c r="C722" s="82"/>
      <c r="D722" s="82"/>
      <c r="E722" s="91" t="s">
        <v>156</v>
      </c>
      <c r="F722" s="82"/>
      <c r="G722" s="29"/>
      <c r="H722" s="29"/>
      <c r="I722" s="29"/>
      <c r="J722" s="29"/>
      <c r="K722" s="29"/>
      <c r="L722" s="29"/>
      <c r="M722" s="29"/>
    </row>
    <row r="723" spans="1:13" ht="13.5">
      <c r="A723" s="82">
        <v>3051</v>
      </c>
      <c r="B723" s="82" t="s">
        <v>15</v>
      </c>
      <c r="C723" s="82">
        <v>5</v>
      </c>
      <c r="D723" s="82">
        <v>1</v>
      </c>
      <c r="E723" s="91" t="s">
        <v>360</v>
      </c>
      <c r="F723" s="82"/>
      <c r="G723" s="29"/>
      <c r="H723" s="29"/>
      <c r="I723" s="29"/>
      <c r="J723" s="29"/>
      <c r="K723" s="29"/>
      <c r="L723" s="29"/>
      <c r="M723" s="29"/>
    </row>
    <row r="724" spans="1:13" ht="60.75" customHeight="1">
      <c r="A724" s="82"/>
      <c r="B724" s="82"/>
      <c r="C724" s="82"/>
      <c r="D724" s="82"/>
      <c r="E724" s="91" t="s">
        <v>180</v>
      </c>
      <c r="F724" s="82"/>
      <c r="G724" s="29"/>
      <c r="H724" s="29"/>
      <c r="I724" s="29"/>
      <c r="J724" s="29"/>
      <c r="K724" s="29"/>
      <c r="L724" s="29"/>
      <c r="M724" s="29"/>
    </row>
    <row r="725" spans="1:13" ht="13.5">
      <c r="A725" s="82"/>
      <c r="B725" s="82"/>
      <c r="C725" s="82"/>
      <c r="D725" s="82"/>
      <c r="E725" s="91" t="s">
        <v>181</v>
      </c>
      <c r="F725" s="82"/>
      <c r="G725" s="29"/>
      <c r="H725" s="29"/>
      <c r="I725" s="29"/>
      <c r="J725" s="29"/>
      <c r="K725" s="29"/>
      <c r="L725" s="29"/>
      <c r="M725" s="29"/>
    </row>
    <row r="726" spans="1:13" ht="13.5">
      <c r="A726" s="82">
        <v>3060</v>
      </c>
      <c r="B726" s="82" t="s">
        <v>15</v>
      </c>
      <c r="C726" s="82">
        <v>6</v>
      </c>
      <c r="D726" s="82">
        <v>0</v>
      </c>
      <c r="E726" s="91" t="s">
        <v>361</v>
      </c>
      <c r="F726" s="82"/>
      <c r="G726" s="29">
        <f>G728</f>
        <v>10560</v>
      </c>
      <c r="H726" s="29">
        <f aca="true" t="shared" si="75" ref="H726:M726">H728</f>
        <v>10560</v>
      </c>
      <c r="I726" s="29">
        <f t="shared" si="75"/>
        <v>0</v>
      </c>
      <c r="J726" s="29">
        <f t="shared" si="75"/>
        <v>2640</v>
      </c>
      <c r="K726" s="29">
        <f t="shared" si="75"/>
        <v>5280</v>
      </c>
      <c r="L726" s="29">
        <f t="shared" si="75"/>
        <v>7920</v>
      </c>
      <c r="M726" s="29">
        <f t="shared" si="75"/>
        <v>10560</v>
      </c>
    </row>
    <row r="727" spans="1:13" ht="13.5">
      <c r="A727" s="82"/>
      <c r="B727" s="82"/>
      <c r="C727" s="82"/>
      <c r="D727" s="82"/>
      <c r="E727" s="91" t="s">
        <v>156</v>
      </c>
      <c r="F727" s="82"/>
      <c r="G727" s="29"/>
      <c r="H727" s="29"/>
      <c r="I727" s="29"/>
      <c r="J727" s="29"/>
      <c r="K727" s="29"/>
      <c r="L727" s="29"/>
      <c r="M727" s="29"/>
    </row>
    <row r="728" spans="1:13" ht="13.5">
      <c r="A728" s="82">
        <v>3061</v>
      </c>
      <c r="B728" s="82" t="s">
        <v>15</v>
      </c>
      <c r="C728" s="82">
        <v>6</v>
      </c>
      <c r="D728" s="82">
        <v>1</v>
      </c>
      <c r="E728" s="91" t="s">
        <v>361</v>
      </c>
      <c r="F728" s="82"/>
      <c r="G728" s="29">
        <f>+G730+G731</f>
        <v>10560</v>
      </c>
      <c r="H728" s="29">
        <f aca="true" t="shared" si="76" ref="H728:M728">+H730+H731</f>
        <v>10560</v>
      </c>
      <c r="I728" s="29">
        <f t="shared" si="76"/>
        <v>0</v>
      </c>
      <c r="J728" s="29">
        <f t="shared" si="76"/>
        <v>2640</v>
      </c>
      <c r="K728" s="29">
        <f t="shared" si="76"/>
        <v>5280</v>
      </c>
      <c r="L728" s="29">
        <f t="shared" si="76"/>
        <v>7920</v>
      </c>
      <c r="M728" s="29">
        <f t="shared" si="76"/>
        <v>10560</v>
      </c>
    </row>
    <row r="729" spans="1:13" ht="57.75" customHeight="1">
      <c r="A729" s="82"/>
      <c r="B729" s="82"/>
      <c r="C729" s="82"/>
      <c r="D729" s="82"/>
      <c r="E729" s="91" t="s">
        <v>180</v>
      </c>
      <c r="F729" s="82"/>
      <c r="G729" s="29"/>
      <c r="H729" s="29"/>
      <c r="I729" s="29"/>
      <c r="J729" s="29"/>
      <c r="K729" s="29"/>
      <c r="L729" s="29"/>
      <c r="M729" s="29"/>
    </row>
    <row r="730" spans="1:13" ht="13.5">
      <c r="A730" s="82"/>
      <c r="B730" s="82"/>
      <c r="C730" s="82"/>
      <c r="D730" s="82"/>
      <c r="E730" s="91" t="s">
        <v>586</v>
      </c>
      <c r="F730" s="82">
        <v>4728</v>
      </c>
      <c r="G730" s="29">
        <v>1260</v>
      </c>
      <c r="H730" s="29">
        <f>G730</f>
        <v>1260</v>
      </c>
      <c r="I730" s="29"/>
      <c r="J730" s="29">
        <f>+G730/12*3</f>
        <v>315</v>
      </c>
      <c r="K730" s="29">
        <f>+G730/12*6</f>
        <v>630</v>
      </c>
      <c r="L730" s="29">
        <f>+G730/12*9</f>
        <v>945</v>
      </c>
      <c r="M730" s="29">
        <f>+G730</f>
        <v>1260</v>
      </c>
    </row>
    <row r="731" spans="1:13" ht="13.5">
      <c r="A731" s="82"/>
      <c r="B731" s="82"/>
      <c r="C731" s="82"/>
      <c r="D731" s="82"/>
      <c r="E731" s="91"/>
      <c r="F731" s="82" t="s">
        <v>80</v>
      </c>
      <c r="G731" s="29">
        <v>9300</v>
      </c>
      <c r="H731" s="29">
        <f>+G731</f>
        <v>9300</v>
      </c>
      <c r="I731" s="29"/>
      <c r="J731" s="29">
        <f>+G731/12*3</f>
        <v>2325</v>
      </c>
      <c r="K731" s="29">
        <f>+G731/12*6</f>
        <v>4650</v>
      </c>
      <c r="L731" s="29">
        <f>+G731/12*9</f>
        <v>6975</v>
      </c>
      <c r="M731" s="29">
        <f>+G731</f>
        <v>9300</v>
      </c>
    </row>
    <row r="732" spans="1:13" ht="37.5" customHeight="1">
      <c r="A732" s="82">
        <v>3070</v>
      </c>
      <c r="B732" s="82" t="s">
        <v>15</v>
      </c>
      <c r="C732" s="82">
        <v>7</v>
      </c>
      <c r="D732" s="82">
        <v>0</v>
      </c>
      <c r="E732" s="91" t="s">
        <v>362</v>
      </c>
      <c r="F732" s="82"/>
      <c r="G732" s="29">
        <f>G734+G735</f>
        <v>34000</v>
      </c>
      <c r="H732" s="29">
        <f aca="true" t="shared" si="77" ref="H732:M732">H734+H735</f>
        <v>34000</v>
      </c>
      <c r="I732" s="29">
        <f t="shared" si="77"/>
        <v>0</v>
      </c>
      <c r="J732" s="29">
        <f t="shared" si="77"/>
        <v>8500</v>
      </c>
      <c r="K732" s="29">
        <f t="shared" si="77"/>
        <v>17000</v>
      </c>
      <c r="L732" s="29">
        <f t="shared" si="77"/>
        <v>25500</v>
      </c>
      <c r="M732" s="29">
        <f t="shared" si="77"/>
        <v>34000</v>
      </c>
    </row>
    <row r="733" spans="1:13" ht="13.5">
      <c r="A733" s="82"/>
      <c r="B733" s="82"/>
      <c r="C733" s="82"/>
      <c r="D733" s="82"/>
      <c r="E733" s="91" t="s">
        <v>156</v>
      </c>
      <c r="F733" s="82"/>
      <c r="G733" s="29"/>
      <c r="H733" s="29"/>
      <c r="I733" s="29"/>
      <c r="J733" s="29"/>
      <c r="K733" s="29"/>
      <c r="L733" s="29"/>
      <c r="M733" s="29"/>
    </row>
    <row r="734" spans="1:13" ht="36" customHeight="1">
      <c r="A734" s="82">
        <v>3071</v>
      </c>
      <c r="B734" s="82" t="s">
        <v>15</v>
      </c>
      <c r="C734" s="82">
        <v>7</v>
      </c>
      <c r="D734" s="82">
        <v>1</v>
      </c>
      <c r="E734" s="91" t="s">
        <v>585</v>
      </c>
      <c r="F734" s="82"/>
      <c r="G734" s="29">
        <f>G736+G737+G738+G739</f>
        <v>34000</v>
      </c>
      <c r="H734" s="29">
        <f aca="true" t="shared" si="78" ref="H734:M734">H736+H737+H738+H739</f>
        <v>34000</v>
      </c>
      <c r="I734" s="29">
        <f t="shared" si="78"/>
        <v>0</v>
      </c>
      <c r="J734" s="29">
        <f t="shared" si="78"/>
        <v>8500</v>
      </c>
      <c r="K734" s="29">
        <f t="shared" si="78"/>
        <v>17000</v>
      </c>
      <c r="L734" s="29">
        <f t="shared" si="78"/>
        <v>25500</v>
      </c>
      <c r="M734" s="29">
        <f t="shared" si="78"/>
        <v>34000</v>
      </c>
    </row>
    <row r="735" spans="1:13" ht="55.5" customHeight="1">
      <c r="A735" s="82"/>
      <c r="B735" s="82"/>
      <c r="C735" s="82"/>
      <c r="D735" s="82"/>
      <c r="E735" s="91" t="s">
        <v>180</v>
      </c>
      <c r="F735" s="82"/>
      <c r="G735" s="29"/>
      <c r="H735" s="29"/>
      <c r="I735" s="29"/>
      <c r="J735" s="29"/>
      <c r="K735" s="29"/>
      <c r="L735" s="29"/>
      <c r="M735" s="29"/>
    </row>
    <row r="736" spans="1:13" ht="13.5">
      <c r="A736" s="82"/>
      <c r="B736" s="82"/>
      <c r="C736" s="82"/>
      <c r="D736" s="82"/>
      <c r="E736" s="91" t="s">
        <v>167</v>
      </c>
      <c r="F736" s="82">
        <v>4239</v>
      </c>
      <c r="G736" s="29">
        <v>15600</v>
      </c>
      <c r="H736" s="29">
        <f>G736</f>
        <v>15600</v>
      </c>
      <c r="I736" s="29"/>
      <c r="J736" s="29">
        <f>+G736/12*3</f>
        <v>3900</v>
      </c>
      <c r="K736" s="29">
        <f>+G736/12*6</f>
        <v>7800</v>
      </c>
      <c r="L736" s="29">
        <f>+G736/12*9</f>
        <v>11700</v>
      </c>
      <c r="M736" s="29">
        <f>+G736</f>
        <v>15600</v>
      </c>
    </row>
    <row r="737" spans="1:13" ht="13.5">
      <c r="A737" s="82"/>
      <c r="B737" s="82"/>
      <c r="C737" s="82"/>
      <c r="D737" s="82"/>
      <c r="E737" s="94" t="s">
        <v>583</v>
      </c>
      <c r="F737" s="82">
        <v>4261</v>
      </c>
      <c r="G737" s="29">
        <v>3700</v>
      </c>
      <c r="H737" s="29">
        <f>G737</f>
        <v>3700</v>
      </c>
      <c r="I737" s="29"/>
      <c r="J737" s="29">
        <f>+G737/12*3</f>
        <v>925</v>
      </c>
      <c r="K737" s="29">
        <f>+G737/12*6</f>
        <v>1850</v>
      </c>
      <c r="L737" s="29">
        <v>3700</v>
      </c>
      <c r="M737" s="29">
        <f>+G737</f>
        <v>3700</v>
      </c>
    </row>
    <row r="738" spans="1:13" ht="13.5">
      <c r="A738" s="82"/>
      <c r="B738" s="82"/>
      <c r="C738" s="82"/>
      <c r="D738" s="82"/>
      <c r="E738" s="91" t="s">
        <v>584</v>
      </c>
      <c r="F738" s="82">
        <v>4729</v>
      </c>
      <c r="G738" s="29">
        <v>13200</v>
      </c>
      <c r="H738" s="29">
        <f>G738</f>
        <v>13200</v>
      </c>
      <c r="I738" s="29"/>
      <c r="J738" s="29">
        <f>+G738/12*3</f>
        <v>3300</v>
      </c>
      <c r="K738" s="29">
        <f>+G738/12*6</f>
        <v>6600</v>
      </c>
      <c r="L738" s="29">
        <v>8975</v>
      </c>
      <c r="M738" s="29">
        <f>+G738</f>
        <v>13200</v>
      </c>
    </row>
    <row r="739" spans="1:13" ht="13.5">
      <c r="A739" s="82"/>
      <c r="B739" s="82"/>
      <c r="C739" s="82"/>
      <c r="D739" s="82"/>
      <c r="E739" s="91"/>
      <c r="F739" s="82" t="s">
        <v>80</v>
      </c>
      <c r="G739" s="29">
        <v>1500</v>
      </c>
      <c r="H739" s="29">
        <f>+G739</f>
        <v>1500</v>
      </c>
      <c r="I739" s="29"/>
      <c r="J739" s="29">
        <f>+G739/12*3</f>
        <v>375</v>
      </c>
      <c r="K739" s="29">
        <f>+G739/12*6</f>
        <v>750</v>
      </c>
      <c r="L739" s="29">
        <f>+G739/12*9</f>
        <v>1125</v>
      </c>
      <c r="M739" s="29">
        <f>+G739</f>
        <v>1500</v>
      </c>
    </row>
    <row r="740" spans="1:13" ht="13.5">
      <c r="A740" s="82"/>
      <c r="B740" s="82"/>
      <c r="C740" s="82"/>
      <c r="D740" s="82"/>
      <c r="E740" s="91"/>
      <c r="F740" s="82"/>
      <c r="G740" s="29"/>
      <c r="H740" s="29"/>
      <c r="I740" s="29"/>
      <c r="J740" s="29"/>
      <c r="K740" s="29"/>
      <c r="L740" s="29"/>
      <c r="M740" s="29"/>
    </row>
    <row r="741" spans="1:13" ht="13.5">
      <c r="A741" s="82">
        <v>3080</v>
      </c>
      <c r="B741" s="82" t="s">
        <v>15</v>
      </c>
      <c r="C741" s="82">
        <v>8</v>
      </c>
      <c r="D741" s="82">
        <v>0</v>
      </c>
      <c r="E741" s="91" t="s">
        <v>578</v>
      </c>
      <c r="F741" s="82"/>
      <c r="G741" s="29"/>
      <c r="H741" s="29"/>
      <c r="I741" s="29"/>
      <c r="J741" s="29"/>
      <c r="K741" s="29"/>
      <c r="L741" s="29"/>
      <c r="M741" s="29"/>
    </row>
    <row r="742" spans="1:13" ht="54.75" customHeight="1">
      <c r="A742" s="82"/>
      <c r="B742" s="82"/>
      <c r="C742" s="82"/>
      <c r="D742" s="82"/>
      <c r="E742" s="91" t="s">
        <v>363</v>
      </c>
      <c r="F742" s="82"/>
      <c r="G742" s="29"/>
      <c r="H742" s="29"/>
      <c r="I742" s="29"/>
      <c r="J742" s="29"/>
      <c r="K742" s="29"/>
      <c r="L742" s="29"/>
      <c r="M742" s="29"/>
    </row>
    <row r="743" spans="1:13" ht="13.5">
      <c r="A743" s="82">
        <v>3081</v>
      </c>
      <c r="B743" s="82" t="s">
        <v>15</v>
      </c>
      <c r="C743" s="82">
        <v>8</v>
      </c>
      <c r="D743" s="82">
        <v>1</v>
      </c>
      <c r="E743" s="91" t="s">
        <v>156</v>
      </c>
      <c r="F743" s="82"/>
      <c r="G743" s="29"/>
      <c r="H743" s="29"/>
      <c r="I743" s="29"/>
      <c r="J743" s="29"/>
      <c r="K743" s="29"/>
      <c r="L743" s="29"/>
      <c r="M743" s="29"/>
    </row>
    <row r="744" spans="1:13" ht="27">
      <c r="A744" s="82"/>
      <c r="B744" s="82"/>
      <c r="C744" s="82"/>
      <c r="D744" s="82"/>
      <c r="E744" s="91" t="s">
        <v>363</v>
      </c>
      <c r="F744" s="82"/>
      <c r="G744" s="29"/>
      <c r="H744" s="29"/>
      <c r="I744" s="29"/>
      <c r="J744" s="29"/>
      <c r="K744" s="29"/>
      <c r="L744" s="29"/>
      <c r="M744" s="29"/>
    </row>
    <row r="745" spans="1:13" ht="35.25" customHeight="1">
      <c r="A745" s="82">
        <v>3090</v>
      </c>
      <c r="B745" s="82" t="s">
        <v>15</v>
      </c>
      <c r="C745" s="82">
        <v>9</v>
      </c>
      <c r="D745" s="82">
        <v>0</v>
      </c>
      <c r="E745" s="91" t="s">
        <v>364</v>
      </c>
      <c r="F745" s="82"/>
      <c r="G745" s="29">
        <f>G749+G750+G751+G752+G753+G754+G756</f>
        <v>63612.2</v>
      </c>
      <c r="H745" s="29">
        <f aca="true" t="shared" si="79" ref="H745:M745">H749+H750+H751+H752+H753+H754+H756</f>
        <v>63612.2</v>
      </c>
      <c r="I745" s="29">
        <f t="shared" si="79"/>
        <v>0</v>
      </c>
      <c r="J745" s="29">
        <f t="shared" si="79"/>
        <v>15903.05</v>
      </c>
      <c r="K745" s="29">
        <f t="shared" si="79"/>
        <v>31806.1</v>
      </c>
      <c r="L745" s="29">
        <f t="shared" si="79"/>
        <v>47709.15</v>
      </c>
      <c r="M745" s="29">
        <f t="shared" si="79"/>
        <v>63612.2</v>
      </c>
    </row>
    <row r="746" spans="1:13" ht="13.5">
      <c r="A746" s="82"/>
      <c r="B746" s="82"/>
      <c r="C746" s="82"/>
      <c r="D746" s="82"/>
      <c r="E746" s="91" t="s">
        <v>156</v>
      </c>
      <c r="F746" s="82"/>
      <c r="G746" s="29"/>
      <c r="H746" s="29"/>
      <c r="I746" s="29"/>
      <c r="J746" s="29"/>
      <c r="K746" s="29"/>
      <c r="L746" s="29"/>
      <c r="M746" s="29"/>
    </row>
    <row r="747" spans="1:13" ht="34.5" customHeight="1">
      <c r="A747" s="82">
        <v>3091</v>
      </c>
      <c r="B747" s="82" t="s">
        <v>15</v>
      </c>
      <c r="C747" s="82">
        <v>9</v>
      </c>
      <c r="D747" s="82">
        <v>1</v>
      </c>
      <c r="E747" s="91" t="s">
        <v>364</v>
      </c>
      <c r="F747" s="82"/>
      <c r="G747" s="29">
        <f>G749+G750+G751+G752+G753+G754+G756</f>
        <v>63612.2</v>
      </c>
      <c r="H747" s="29">
        <f aca="true" t="shared" si="80" ref="H747:M747">H749+H750+H751+H752+H753+H754+H756</f>
        <v>63612.2</v>
      </c>
      <c r="I747" s="29">
        <f t="shared" si="80"/>
        <v>0</v>
      </c>
      <c r="J747" s="29">
        <f t="shared" si="80"/>
        <v>15903.05</v>
      </c>
      <c r="K747" s="29">
        <f t="shared" si="80"/>
        <v>31806.1</v>
      </c>
      <c r="L747" s="29">
        <f t="shared" si="80"/>
        <v>47709.15</v>
      </c>
      <c r="M747" s="29">
        <f t="shared" si="80"/>
        <v>63612.2</v>
      </c>
    </row>
    <row r="748" spans="1:13" ht="57" customHeight="1">
      <c r="A748" s="82"/>
      <c r="B748" s="82"/>
      <c r="C748" s="82"/>
      <c r="D748" s="82"/>
      <c r="E748" s="91" t="s">
        <v>180</v>
      </c>
      <c r="F748" s="82"/>
      <c r="G748" s="29"/>
      <c r="H748" s="29"/>
      <c r="I748" s="29"/>
      <c r="J748" s="29"/>
      <c r="K748" s="29"/>
      <c r="L748" s="29"/>
      <c r="M748" s="29"/>
    </row>
    <row r="749" spans="1:13" ht="13.5">
      <c r="A749" s="82"/>
      <c r="B749" s="82"/>
      <c r="C749" s="82"/>
      <c r="D749" s="82"/>
      <c r="E749" s="91" t="s">
        <v>577</v>
      </c>
      <c r="F749" s="82">
        <v>4111</v>
      </c>
      <c r="G749" s="29">
        <v>59700.6</v>
      </c>
      <c r="H749" s="29">
        <f>G749</f>
        <v>59700.6</v>
      </c>
      <c r="I749" s="29"/>
      <c r="J749" s="29">
        <v>14725.15</v>
      </c>
      <c r="K749" s="29">
        <v>29750.3</v>
      </c>
      <c r="L749" s="29">
        <f aca="true" t="shared" si="81" ref="L749:L756">+G749/12*9</f>
        <v>44775.450000000004</v>
      </c>
      <c r="M749" s="29">
        <f aca="true" t="shared" si="82" ref="M749:M756">+G749</f>
        <v>59700.6</v>
      </c>
    </row>
    <row r="750" spans="1:13" ht="13.5">
      <c r="A750" s="82"/>
      <c r="B750" s="82"/>
      <c r="C750" s="82"/>
      <c r="D750" s="82"/>
      <c r="E750" s="91" t="s">
        <v>578</v>
      </c>
      <c r="F750" s="82">
        <v>4212</v>
      </c>
      <c r="G750" s="29">
        <v>1705.6</v>
      </c>
      <c r="H750" s="29">
        <f>G750</f>
        <v>1705.6</v>
      </c>
      <c r="I750" s="29"/>
      <c r="J750" s="29">
        <v>724.4</v>
      </c>
      <c r="K750" s="29">
        <v>1080.7</v>
      </c>
      <c r="L750" s="29">
        <f t="shared" si="81"/>
        <v>1279.1999999999998</v>
      </c>
      <c r="M750" s="29">
        <f t="shared" si="82"/>
        <v>1705.6</v>
      </c>
    </row>
    <row r="751" spans="1:13" ht="13.5">
      <c r="A751" s="82"/>
      <c r="B751" s="82"/>
      <c r="C751" s="82"/>
      <c r="D751" s="82"/>
      <c r="E751" s="91" t="s">
        <v>579</v>
      </c>
      <c r="F751" s="82">
        <v>4214</v>
      </c>
      <c r="G751" s="29">
        <v>542.5</v>
      </c>
      <c r="H751" s="29">
        <f>G751</f>
        <v>542.5</v>
      </c>
      <c r="I751" s="29"/>
      <c r="J751" s="29">
        <f aca="true" t="shared" si="83" ref="J751:J756">+G751/12*3</f>
        <v>135.625</v>
      </c>
      <c r="K751" s="29">
        <v>241.3</v>
      </c>
      <c r="L751" s="29">
        <f t="shared" si="81"/>
        <v>406.875</v>
      </c>
      <c r="M751" s="29">
        <f t="shared" si="82"/>
        <v>542.5</v>
      </c>
    </row>
    <row r="752" spans="1:13" ht="13.5">
      <c r="A752" s="82"/>
      <c r="B752" s="82"/>
      <c r="C752" s="82"/>
      <c r="D752" s="82"/>
      <c r="E752" s="91" t="s">
        <v>555</v>
      </c>
      <c r="F752" s="82">
        <v>4213</v>
      </c>
      <c r="G752" s="29">
        <v>0</v>
      </c>
      <c r="H752" s="29">
        <v>0</v>
      </c>
      <c r="I752" s="29"/>
      <c r="J752" s="29">
        <f t="shared" si="83"/>
        <v>0</v>
      </c>
      <c r="K752" s="29">
        <f>+G752/12*6</f>
        <v>0</v>
      </c>
      <c r="L752" s="29">
        <f t="shared" si="81"/>
        <v>0</v>
      </c>
      <c r="M752" s="29">
        <f t="shared" si="82"/>
        <v>0</v>
      </c>
    </row>
    <row r="753" spans="1:13" ht="13.5">
      <c r="A753" s="82"/>
      <c r="B753" s="82"/>
      <c r="C753" s="82"/>
      <c r="D753" s="82"/>
      <c r="E753" s="91" t="s">
        <v>580</v>
      </c>
      <c r="F753" s="82">
        <v>4216</v>
      </c>
      <c r="G753" s="29">
        <v>1176</v>
      </c>
      <c r="H753" s="29">
        <f>G753</f>
        <v>1176</v>
      </c>
      <c r="I753" s="29"/>
      <c r="J753" s="29">
        <v>196</v>
      </c>
      <c r="K753" s="29">
        <v>490</v>
      </c>
      <c r="L753" s="29">
        <f t="shared" si="81"/>
        <v>882</v>
      </c>
      <c r="M753" s="29">
        <f t="shared" si="82"/>
        <v>1176</v>
      </c>
    </row>
    <row r="754" spans="1:13" ht="13.5">
      <c r="A754" s="82"/>
      <c r="B754" s="82"/>
      <c r="C754" s="82"/>
      <c r="D754" s="82"/>
      <c r="E754" s="94" t="s">
        <v>581</v>
      </c>
      <c r="F754" s="82">
        <v>4261</v>
      </c>
      <c r="G754" s="29">
        <v>187.5</v>
      </c>
      <c r="H754" s="29">
        <f>G754</f>
        <v>187.5</v>
      </c>
      <c r="I754" s="29"/>
      <c r="J754" s="29">
        <f t="shared" si="83"/>
        <v>46.875</v>
      </c>
      <c r="K754" s="29">
        <v>93.8</v>
      </c>
      <c r="L754" s="29">
        <f t="shared" si="81"/>
        <v>140.625</v>
      </c>
      <c r="M754" s="29">
        <f t="shared" si="82"/>
        <v>187.5</v>
      </c>
    </row>
    <row r="755" spans="1:13" ht="13.5">
      <c r="A755" s="82"/>
      <c r="B755" s="82"/>
      <c r="C755" s="82"/>
      <c r="D755" s="82"/>
      <c r="E755" s="91"/>
      <c r="F755" s="82"/>
      <c r="G755" s="29"/>
      <c r="H755" s="29"/>
      <c r="I755" s="29"/>
      <c r="J755" s="29"/>
      <c r="K755" s="29"/>
      <c r="L755" s="29"/>
      <c r="M755" s="29"/>
    </row>
    <row r="756" spans="1:13" ht="13.5">
      <c r="A756" s="82"/>
      <c r="B756" s="82"/>
      <c r="C756" s="82"/>
      <c r="D756" s="82"/>
      <c r="E756" s="91" t="s">
        <v>582</v>
      </c>
      <c r="F756" s="82">
        <v>4264</v>
      </c>
      <c r="G756" s="29">
        <v>300</v>
      </c>
      <c r="H756" s="29">
        <v>300</v>
      </c>
      <c r="I756" s="29"/>
      <c r="J756" s="29">
        <f t="shared" si="83"/>
        <v>75</v>
      </c>
      <c r="K756" s="29">
        <f>+G756/12*6</f>
        <v>150</v>
      </c>
      <c r="L756" s="29">
        <f t="shared" si="81"/>
        <v>225</v>
      </c>
      <c r="M756" s="29">
        <f t="shared" si="82"/>
        <v>300</v>
      </c>
    </row>
    <row r="757" spans="1:13" ht="55.5" customHeight="1">
      <c r="A757" s="82">
        <v>3092</v>
      </c>
      <c r="B757" s="82" t="s">
        <v>15</v>
      </c>
      <c r="C757" s="82">
        <v>9</v>
      </c>
      <c r="D757" s="82">
        <v>2</v>
      </c>
      <c r="E757" s="91" t="s">
        <v>365</v>
      </c>
      <c r="F757" s="82"/>
      <c r="G757" s="29"/>
      <c r="H757" s="29"/>
      <c r="I757" s="29"/>
      <c r="J757" s="29"/>
      <c r="K757" s="29"/>
      <c r="L757" s="29"/>
      <c r="M757" s="29"/>
    </row>
    <row r="758" spans="1:13" ht="54" customHeight="1">
      <c r="A758" s="82"/>
      <c r="B758" s="82"/>
      <c r="C758" s="82"/>
      <c r="D758" s="82"/>
      <c r="E758" s="91" t="s">
        <v>180</v>
      </c>
      <c r="F758" s="82"/>
      <c r="G758" s="29"/>
      <c r="H758" s="29"/>
      <c r="I758" s="29"/>
      <c r="J758" s="29"/>
      <c r="K758" s="29"/>
      <c r="L758" s="29"/>
      <c r="M758" s="29"/>
    </row>
    <row r="759" spans="1:13" ht="13.5">
      <c r="A759" s="82"/>
      <c r="B759" s="82"/>
      <c r="C759" s="82"/>
      <c r="D759" s="82"/>
      <c r="E759" s="97"/>
      <c r="F759" s="82"/>
      <c r="G759" s="29"/>
      <c r="H759" s="29"/>
      <c r="I759" s="29"/>
      <c r="J759" s="29"/>
      <c r="K759" s="29"/>
      <c r="L759" s="29"/>
      <c r="M759" s="29"/>
    </row>
    <row r="760" spans="1:13" ht="13.5">
      <c r="A760" s="82"/>
      <c r="B760" s="82"/>
      <c r="C760" s="82"/>
      <c r="D760" s="82"/>
      <c r="E760" s="97"/>
      <c r="F760" s="82"/>
      <c r="G760" s="29"/>
      <c r="H760" s="29"/>
      <c r="I760" s="29"/>
      <c r="J760" s="29"/>
      <c r="K760" s="29"/>
      <c r="L760" s="29"/>
      <c r="M760" s="29"/>
    </row>
    <row r="761" spans="1:13" ht="13.5">
      <c r="A761" s="82">
        <v>3100</v>
      </c>
      <c r="B761" s="82" t="s">
        <v>16</v>
      </c>
      <c r="C761" s="82">
        <v>0</v>
      </c>
      <c r="D761" s="82">
        <v>0</v>
      </c>
      <c r="E761" s="91" t="s">
        <v>181</v>
      </c>
      <c r="F761" s="82"/>
      <c r="G761" s="29"/>
      <c r="H761" s="29"/>
      <c r="I761" s="29"/>
      <c r="J761" s="29"/>
      <c r="K761" s="29"/>
      <c r="L761" s="29"/>
      <c r="M761" s="29"/>
    </row>
    <row r="762" spans="1:13" ht="46.5" customHeight="1">
      <c r="A762" s="82">
        <v>3100</v>
      </c>
      <c r="B762" s="82" t="s">
        <v>16</v>
      </c>
      <c r="C762" s="82">
        <v>0</v>
      </c>
      <c r="D762" s="82">
        <v>0</v>
      </c>
      <c r="E762" s="98" t="s">
        <v>366</v>
      </c>
      <c r="F762" s="82"/>
      <c r="G762" s="29"/>
      <c r="H762" s="29">
        <f aca="true" t="shared" si="84" ref="H762:M762">+H764</f>
        <v>373950.8</v>
      </c>
      <c r="I762" s="29">
        <f t="shared" si="84"/>
        <v>373950.8</v>
      </c>
      <c r="J762" s="29">
        <f t="shared" si="84"/>
        <v>93487.7</v>
      </c>
      <c r="K762" s="29">
        <f t="shared" si="84"/>
        <v>186975.4</v>
      </c>
      <c r="L762" s="29">
        <f t="shared" si="84"/>
        <v>280463.1</v>
      </c>
      <c r="M762" s="29">
        <f t="shared" si="84"/>
        <v>373950.8</v>
      </c>
    </row>
    <row r="763" spans="1:13" ht="13.5">
      <c r="A763" s="82"/>
      <c r="B763" s="82"/>
      <c r="C763" s="82"/>
      <c r="D763" s="82"/>
      <c r="E763" s="91" t="s">
        <v>154</v>
      </c>
      <c r="F763" s="82"/>
      <c r="G763" s="29"/>
      <c r="H763" s="29"/>
      <c r="I763" s="29"/>
      <c r="J763" s="29"/>
      <c r="K763" s="29"/>
      <c r="L763" s="29"/>
      <c r="M763" s="29"/>
    </row>
    <row r="764" spans="1:13" ht="27">
      <c r="A764" s="82">
        <v>3112</v>
      </c>
      <c r="B764" s="82" t="s">
        <v>16</v>
      </c>
      <c r="C764" s="82">
        <v>1</v>
      </c>
      <c r="D764" s="82">
        <v>2</v>
      </c>
      <c r="E764" s="98" t="s">
        <v>367</v>
      </c>
      <c r="F764" s="82"/>
      <c r="G764" s="29"/>
      <c r="H764" s="29">
        <f aca="true" t="shared" si="85" ref="H764:M764">+H767</f>
        <v>373950.8</v>
      </c>
      <c r="I764" s="29">
        <f t="shared" si="85"/>
        <v>373950.8</v>
      </c>
      <c r="J764" s="29">
        <f t="shared" si="85"/>
        <v>93487.7</v>
      </c>
      <c r="K764" s="29">
        <f t="shared" si="85"/>
        <v>186975.4</v>
      </c>
      <c r="L764" s="29">
        <f t="shared" si="85"/>
        <v>280463.1</v>
      </c>
      <c r="M764" s="29">
        <f t="shared" si="85"/>
        <v>373950.8</v>
      </c>
    </row>
    <row r="765" spans="1:13" ht="13.5">
      <c r="A765" s="82"/>
      <c r="B765" s="82"/>
      <c r="C765" s="82"/>
      <c r="D765" s="82"/>
      <c r="E765" s="91" t="s">
        <v>156</v>
      </c>
      <c r="F765" s="82"/>
      <c r="G765" s="29"/>
      <c r="H765" s="29"/>
      <c r="I765" s="29"/>
      <c r="J765" s="29"/>
      <c r="K765" s="29"/>
      <c r="L765" s="29"/>
      <c r="M765" s="29"/>
    </row>
    <row r="766" spans="1:13" ht="55.5" customHeight="1">
      <c r="A766" s="82"/>
      <c r="B766" s="82"/>
      <c r="C766" s="82"/>
      <c r="D766" s="82"/>
      <c r="E766" s="91" t="s">
        <v>180</v>
      </c>
      <c r="F766" s="82"/>
      <c r="G766" s="29"/>
      <c r="H766" s="29"/>
      <c r="I766" s="29"/>
      <c r="J766" s="29"/>
      <c r="K766" s="29"/>
      <c r="L766" s="29"/>
      <c r="M766" s="29"/>
    </row>
    <row r="767" spans="1:13" ht="13.5">
      <c r="A767" s="82"/>
      <c r="B767" s="82"/>
      <c r="C767" s="82"/>
      <c r="D767" s="82"/>
      <c r="E767" s="91" t="s">
        <v>576</v>
      </c>
      <c r="F767" s="82">
        <v>4891</v>
      </c>
      <c r="G767" s="29"/>
      <c r="H767" s="29">
        <v>373950.8</v>
      </c>
      <c r="I767" s="29">
        <f>+H767</f>
        <v>373950.8</v>
      </c>
      <c r="J767" s="29">
        <f>+H767/12*3</f>
        <v>93487.7</v>
      </c>
      <c r="K767" s="29">
        <f>+H767/12*6</f>
        <v>186975.4</v>
      </c>
      <c r="L767" s="29">
        <f>+H767/12*9</f>
        <v>280463.1</v>
      </c>
      <c r="M767" s="29">
        <f>+H767</f>
        <v>373950.8</v>
      </c>
    </row>
    <row r="770" ht="13.5">
      <c r="G770" s="83"/>
    </row>
  </sheetData>
  <sheetProtection/>
  <mergeCells count="12">
    <mergeCell ref="H7:I7"/>
    <mergeCell ref="J4:L4"/>
    <mergeCell ref="A7:A8"/>
    <mergeCell ref="B7:B8"/>
    <mergeCell ref="C7:C8"/>
    <mergeCell ref="D7:D8"/>
    <mergeCell ref="E7:E8"/>
    <mergeCell ref="E5:G5"/>
    <mergeCell ref="A6:M6"/>
    <mergeCell ref="J7:M7"/>
    <mergeCell ref="F7:F8"/>
    <mergeCell ref="G7:G8"/>
  </mergeCells>
  <printOptions/>
  <pageMargins left="1" right="0" top="0.75" bottom="0.75" header="0.3" footer="0.3"/>
  <pageSetup firstPageNumber="101" useFirstPageNumber="1" horizontalDpi="600" verticalDpi="600" orientation="portrait" paperSize="9" scale="57" r:id="rId1"/>
  <headerFooter>
    <oddFooter>&amp;C&amp;12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1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57421875" style="187" customWidth="1"/>
    <col min="2" max="2" width="39.00390625" style="187" customWidth="1"/>
    <col min="3" max="3" width="14.140625" style="187" customWidth="1"/>
    <col min="4" max="4" width="13.00390625" style="187" customWidth="1"/>
    <col min="5" max="5" width="13.421875" style="187" customWidth="1"/>
    <col min="6" max="6" width="12.00390625" style="187" customWidth="1"/>
    <col min="7" max="7" width="12.421875" style="187" customWidth="1"/>
    <col min="8" max="8" width="12.140625" style="187" customWidth="1"/>
    <col min="9" max="9" width="12.421875" style="187" customWidth="1"/>
    <col min="10" max="16384" width="9.140625" style="187" customWidth="1"/>
  </cols>
  <sheetData>
    <row r="2" spans="6:9" ht="13.5">
      <c r="F2" s="19"/>
      <c r="G2" s="19" t="s">
        <v>827</v>
      </c>
      <c r="H2" s="19"/>
      <c r="I2" s="19"/>
    </row>
    <row r="3" spans="6:9" ht="13.5">
      <c r="F3" s="19" t="s">
        <v>610</v>
      </c>
      <c r="G3" s="19"/>
      <c r="H3" s="19"/>
      <c r="I3" s="19"/>
    </row>
    <row r="4" spans="6:9" ht="13.5">
      <c r="F4" s="19" t="s">
        <v>820</v>
      </c>
      <c r="G4" s="19"/>
      <c r="H4" s="19"/>
      <c r="I4" s="19"/>
    </row>
    <row r="5" spans="6:9" ht="13.5">
      <c r="F5" s="19" t="s">
        <v>821</v>
      </c>
      <c r="G5" s="19" t="s">
        <v>612</v>
      </c>
      <c r="H5" s="19"/>
      <c r="I5" s="19"/>
    </row>
    <row r="6" spans="1:9" ht="16.5">
      <c r="A6" s="281" t="s">
        <v>877</v>
      </c>
      <c r="B6" s="281"/>
      <c r="C6" s="281"/>
      <c r="D6" s="281"/>
      <c r="E6" s="281"/>
      <c r="F6" s="281"/>
      <c r="G6" s="281"/>
      <c r="H6" s="281"/>
      <c r="I6" s="281"/>
    </row>
    <row r="7" spans="1:9" ht="42" customHeight="1">
      <c r="A7" s="282" t="s">
        <v>826</v>
      </c>
      <c r="B7" s="282"/>
      <c r="C7" s="282"/>
      <c r="D7" s="282"/>
      <c r="E7" s="282"/>
      <c r="F7" s="282"/>
      <c r="G7" s="282"/>
      <c r="H7" s="282"/>
      <c r="I7" s="282"/>
    </row>
    <row r="8" spans="1:5" ht="30" customHeight="1" thickBot="1">
      <c r="A8" s="3"/>
      <c r="B8" s="211"/>
      <c r="C8" s="211"/>
      <c r="D8" s="283" t="s">
        <v>825</v>
      </c>
      <c r="E8" s="283"/>
    </row>
    <row r="9" spans="1:9" ht="13.5" customHeight="1" thickBot="1">
      <c r="A9" s="284" t="s">
        <v>824</v>
      </c>
      <c r="B9" s="287"/>
      <c r="C9" s="290" t="s">
        <v>721</v>
      </c>
      <c r="D9" s="290"/>
      <c r="E9" s="291"/>
      <c r="F9" s="292" t="s">
        <v>371</v>
      </c>
      <c r="G9" s="293"/>
      <c r="H9" s="293"/>
      <c r="I9" s="294"/>
    </row>
    <row r="10" spans="1:9" ht="30" customHeight="1" thickBot="1">
      <c r="A10" s="285"/>
      <c r="B10" s="288"/>
      <c r="C10" s="210" t="s">
        <v>369</v>
      </c>
      <c r="D10" s="295" t="s">
        <v>823</v>
      </c>
      <c r="E10" s="291"/>
      <c r="F10" s="209" t="s">
        <v>191</v>
      </c>
      <c r="G10" s="209" t="s">
        <v>192</v>
      </c>
      <c r="H10" s="209" t="s">
        <v>193</v>
      </c>
      <c r="I10" s="209" t="s">
        <v>194</v>
      </c>
    </row>
    <row r="11" spans="1:9" ht="39.75" customHeight="1" thickBot="1">
      <c r="A11" s="286"/>
      <c r="B11" s="289"/>
      <c r="C11" s="208" t="s">
        <v>818</v>
      </c>
      <c r="D11" s="207" t="s">
        <v>150</v>
      </c>
      <c r="E11" s="207" t="s">
        <v>151</v>
      </c>
      <c r="F11" s="206">
        <v>7</v>
      </c>
      <c r="G11" s="89">
        <v>8</v>
      </c>
      <c r="H11" s="89">
        <v>9</v>
      </c>
      <c r="I11" s="89">
        <v>10</v>
      </c>
    </row>
    <row r="12" spans="1:9" ht="20.25" customHeight="1" thickBot="1">
      <c r="A12" s="205">
        <v>1</v>
      </c>
      <c r="B12" s="205">
        <v>2</v>
      </c>
      <c r="C12" s="204">
        <v>3</v>
      </c>
      <c r="D12" s="203">
        <v>4</v>
      </c>
      <c r="E12" s="202">
        <v>5</v>
      </c>
      <c r="F12" s="16"/>
      <c r="G12" s="16"/>
      <c r="H12" s="16"/>
      <c r="I12" s="16"/>
    </row>
    <row r="13" spans="1:9" ht="41.25" customHeight="1" thickBot="1">
      <c r="A13" s="201">
        <v>8000</v>
      </c>
      <c r="B13" s="200" t="s">
        <v>822</v>
      </c>
      <c r="C13" s="198">
        <v>339305.7</v>
      </c>
      <c r="D13" s="198">
        <v>288630.4</v>
      </c>
      <c r="E13" s="199">
        <v>50675.3</v>
      </c>
      <c r="F13" s="198">
        <v>339305.7</v>
      </c>
      <c r="G13" s="198">
        <v>339305.7</v>
      </c>
      <c r="H13" s="198">
        <v>339305.7</v>
      </c>
      <c r="I13" s="198">
        <v>339305.7</v>
      </c>
    </row>
    <row r="14" spans="1:5" ht="12.75">
      <c r="A14" s="193"/>
      <c r="B14" s="193"/>
      <c r="C14" s="193"/>
      <c r="D14" s="193"/>
      <c r="E14" s="193"/>
    </row>
    <row r="15" spans="1:5" ht="12.75">
      <c r="A15" s="193"/>
      <c r="B15" s="193"/>
      <c r="C15" s="193"/>
      <c r="D15" s="193"/>
      <c r="E15" s="193"/>
    </row>
    <row r="16" spans="1:5" ht="12.75">
      <c r="A16" s="193"/>
      <c r="B16" s="193"/>
      <c r="C16" s="193"/>
      <c r="D16" s="193"/>
      <c r="E16" s="193"/>
    </row>
    <row r="17" spans="1:5" ht="12.75">
      <c r="A17" s="193"/>
      <c r="B17" s="193"/>
      <c r="C17" s="193"/>
      <c r="D17" s="193"/>
      <c r="E17" s="193"/>
    </row>
    <row r="18" spans="1:5" ht="12.75">
      <c r="A18" s="193"/>
      <c r="B18" s="197"/>
      <c r="C18" s="196"/>
      <c r="D18" s="196"/>
      <c r="E18" s="196"/>
    </row>
    <row r="19" spans="1:5" ht="12.75">
      <c r="A19" s="193"/>
      <c r="B19" s="197"/>
      <c r="C19" s="196"/>
      <c r="D19" s="196"/>
      <c r="E19" s="196"/>
    </row>
    <row r="20" spans="1:5" ht="12.75">
      <c r="A20" s="193"/>
      <c r="B20" s="197"/>
      <c r="C20" s="196"/>
      <c r="D20" s="196"/>
      <c r="E20" s="196"/>
    </row>
    <row r="21" spans="1:5" ht="12.75">
      <c r="A21" s="193"/>
      <c r="B21" s="195"/>
      <c r="C21" s="194"/>
      <c r="D21" s="194"/>
      <c r="E21" s="194"/>
    </row>
    <row r="22" spans="1:5" ht="12.75">
      <c r="A22" s="193"/>
      <c r="B22" s="195"/>
      <c r="C22" s="194"/>
      <c r="D22" s="194"/>
      <c r="E22" s="194"/>
    </row>
    <row r="23" spans="1:5" ht="12.75">
      <c r="A23" s="193"/>
      <c r="B23" s="195"/>
      <c r="C23" s="194"/>
      <c r="D23" s="194"/>
      <c r="E23" s="194"/>
    </row>
    <row r="24" spans="1:5" ht="12.75">
      <c r="A24" s="193"/>
      <c r="B24" s="193"/>
      <c r="C24" s="193"/>
      <c r="D24" s="193"/>
      <c r="E24" s="193"/>
    </row>
    <row r="37" spans="1:3" ht="12.75">
      <c r="A37" s="191"/>
      <c r="B37" s="190"/>
      <c r="C37" s="189"/>
    </row>
    <row r="38" spans="1:3" ht="12.75">
      <c r="A38" s="191"/>
      <c r="B38" s="192"/>
      <c r="C38" s="189"/>
    </row>
    <row r="39" spans="1:3" ht="12.75">
      <c r="A39" s="191"/>
      <c r="B39" s="190"/>
      <c r="C39" s="189"/>
    </row>
    <row r="40" spans="1:3" ht="12.75">
      <c r="A40" s="191"/>
      <c r="B40" s="190"/>
      <c r="C40" s="189"/>
    </row>
    <row r="41" spans="1:3" ht="12.75">
      <c r="A41" s="191"/>
      <c r="B41" s="190"/>
      <c r="C41" s="189"/>
    </row>
    <row r="42" spans="1:3" ht="12.75">
      <c r="A42" s="191"/>
      <c r="B42" s="190"/>
      <c r="C42" s="189"/>
    </row>
    <row r="43" spans="2:3" ht="12.75">
      <c r="B43" s="190"/>
      <c r="C43" s="189"/>
    </row>
    <row r="44" spans="2:3" ht="12.75">
      <c r="B44" s="190"/>
      <c r="C44" s="189"/>
    </row>
    <row r="45" spans="2:3" ht="12.75">
      <c r="B45" s="190"/>
      <c r="C45" s="189"/>
    </row>
    <row r="46" spans="2:3" ht="12.75">
      <c r="B46" s="190"/>
      <c r="C46" s="189"/>
    </row>
    <row r="47" spans="2:3" ht="12.75">
      <c r="B47" s="190"/>
      <c r="C47" s="189"/>
    </row>
    <row r="48" spans="2:3" ht="12.75">
      <c r="B48" s="190"/>
      <c r="C48" s="189"/>
    </row>
    <row r="49" spans="2:3" ht="12.75">
      <c r="B49" s="190"/>
      <c r="C49" s="189"/>
    </row>
    <row r="50" spans="2:3" ht="12.75">
      <c r="B50" s="190"/>
      <c r="C50" s="189"/>
    </row>
    <row r="51" spans="2:3" ht="12.75">
      <c r="B51" s="190"/>
      <c r="C51" s="189"/>
    </row>
    <row r="52" spans="2:3" ht="12.75">
      <c r="B52" s="190"/>
      <c r="C52" s="189"/>
    </row>
    <row r="53" spans="2:3" ht="12.75">
      <c r="B53" s="190"/>
      <c r="C53" s="189"/>
    </row>
    <row r="54" ht="12.75">
      <c r="B54" s="188"/>
    </row>
    <row r="55" ht="12.75">
      <c r="B55" s="188"/>
    </row>
    <row r="56" ht="12.75">
      <c r="B56" s="188"/>
    </row>
    <row r="57" ht="12.75">
      <c r="B57" s="188"/>
    </row>
    <row r="58" ht="12.75">
      <c r="B58" s="188"/>
    </row>
    <row r="59" ht="12.75">
      <c r="B59" s="188"/>
    </row>
    <row r="60" ht="12.75">
      <c r="B60" s="188"/>
    </row>
    <row r="61" ht="12.75">
      <c r="B61" s="188"/>
    </row>
    <row r="62" ht="12.75">
      <c r="B62" s="188"/>
    </row>
    <row r="63" ht="12.75">
      <c r="B63" s="188"/>
    </row>
    <row r="64" ht="12.75">
      <c r="B64" s="188"/>
    </row>
    <row r="65" ht="12.75">
      <c r="B65" s="188"/>
    </row>
    <row r="66" ht="12.75">
      <c r="B66" s="188"/>
    </row>
    <row r="67" ht="12.75">
      <c r="B67" s="188"/>
    </row>
    <row r="68" ht="12.75">
      <c r="B68" s="188"/>
    </row>
    <row r="69" ht="12.75">
      <c r="B69" s="188"/>
    </row>
    <row r="70" ht="12.75">
      <c r="B70" s="188"/>
    </row>
    <row r="71" ht="12.75">
      <c r="B71" s="188"/>
    </row>
    <row r="72" ht="12.75">
      <c r="B72" s="188"/>
    </row>
    <row r="73" ht="12.75">
      <c r="B73" s="188"/>
    </row>
    <row r="74" ht="12.75">
      <c r="B74" s="188"/>
    </row>
    <row r="75" ht="12.75">
      <c r="B75" s="188"/>
    </row>
    <row r="76" ht="12.75">
      <c r="B76" s="188"/>
    </row>
    <row r="77" ht="12.75">
      <c r="B77" s="188"/>
    </row>
    <row r="78" ht="12.75">
      <c r="B78" s="188"/>
    </row>
    <row r="79" ht="12.75">
      <c r="B79" s="188"/>
    </row>
    <row r="80" ht="12.75">
      <c r="B80" s="188"/>
    </row>
    <row r="81" ht="12.75">
      <c r="B81" s="188"/>
    </row>
    <row r="82" ht="12.75">
      <c r="B82" s="188"/>
    </row>
    <row r="83" ht="12.75">
      <c r="B83" s="188"/>
    </row>
    <row r="84" ht="12.75">
      <c r="B84" s="188"/>
    </row>
    <row r="85" ht="12.75">
      <c r="B85" s="188"/>
    </row>
    <row r="86" ht="12.75">
      <c r="B86" s="188"/>
    </row>
    <row r="87" ht="12.75">
      <c r="B87" s="188"/>
    </row>
    <row r="88" ht="12.75">
      <c r="B88" s="188"/>
    </row>
    <row r="89" ht="12.75">
      <c r="B89" s="188"/>
    </row>
    <row r="90" ht="12.75">
      <c r="B90" s="188"/>
    </row>
    <row r="91" ht="12.75">
      <c r="B91" s="188"/>
    </row>
    <row r="92" ht="12.75">
      <c r="B92" s="188"/>
    </row>
    <row r="93" ht="12.75">
      <c r="B93" s="188"/>
    </row>
    <row r="94" ht="12.75">
      <c r="B94" s="188"/>
    </row>
    <row r="95" ht="12.75">
      <c r="B95" s="188"/>
    </row>
    <row r="96" ht="12.75">
      <c r="B96" s="188"/>
    </row>
    <row r="97" ht="12.75">
      <c r="B97" s="188"/>
    </row>
    <row r="98" ht="12.75">
      <c r="B98" s="188"/>
    </row>
    <row r="99" ht="12.75">
      <c r="B99" s="188"/>
    </row>
    <row r="100" ht="12.75">
      <c r="B100" s="188"/>
    </row>
    <row r="101" ht="12.75">
      <c r="B101" s="188"/>
    </row>
    <row r="102" ht="12.75">
      <c r="B102" s="188"/>
    </row>
    <row r="103" ht="12.75">
      <c r="B103" s="188"/>
    </row>
    <row r="104" ht="12.75">
      <c r="B104" s="188"/>
    </row>
    <row r="105" ht="12.75">
      <c r="B105" s="188"/>
    </row>
    <row r="106" ht="12.75">
      <c r="B106" s="188"/>
    </row>
    <row r="107" ht="12.75">
      <c r="B107" s="188"/>
    </row>
    <row r="108" ht="12.75">
      <c r="B108" s="188"/>
    </row>
    <row r="109" ht="12.75">
      <c r="B109" s="188"/>
    </row>
    <row r="110" ht="12.75">
      <c r="B110" s="188"/>
    </row>
    <row r="111" ht="12.75">
      <c r="B111" s="188"/>
    </row>
    <row r="112" ht="12.75">
      <c r="B112" s="188"/>
    </row>
    <row r="113" ht="12.75">
      <c r="B113" s="188"/>
    </row>
    <row r="114" ht="12.75">
      <c r="B114" s="188"/>
    </row>
    <row r="115" ht="12.75">
      <c r="B115" s="188"/>
    </row>
    <row r="116" ht="12.75">
      <c r="B116" s="188"/>
    </row>
    <row r="117" ht="12.75">
      <c r="B117" s="188"/>
    </row>
    <row r="118" ht="12.75">
      <c r="B118" s="188"/>
    </row>
    <row r="119" ht="12.75">
      <c r="B119" s="188"/>
    </row>
    <row r="120" ht="12.75">
      <c r="B120" s="188"/>
    </row>
    <row r="121" ht="12.75">
      <c r="B121" s="188"/>
    </row>
    <row r="122" ht="12.75">
      <c r="B122" s="188"/>
    </row>
    <row r="123" ht="12.75">
      <c r="B123" s="188"/>
    </row>
    <row r="124" ht="12.75">
      <c r="B124" s="188"/>
    </row>
    <row r="125" ht="12.75">
      <c r="B125" s="188"/>
    </row>
    <row r="126" ht="12.75">
      <c r="B126" s="188"/>
    </row>
    <row r="127" ht="12.75">
      <c r="B127" s="188"/>
    </row>
    <row r="128" ht="12.75">
      <c r="B128" s="188"/>
    </row>
    <row r="129" ht="12.75">
      <c r="B129" s="188"/>
    </row>
    <row r="130" ht="12.75">
      <c r="B130" s="188"/>
    </row>
    <row r="131" ht="12.75">
      <c r="B131" s="188"/>
    </row>
    <row r="132" ht="12.75">
      <c r="B132" s="188"/>
    </row>
    <row r="133" ht="12.75">
      <c r="B133" s="188"/>
    </row>
    <row r="134" ht="12.75">
      <c r="B134" s="188"/>
    </row>
    <row r="135" ht="12.75">
      <c r="B135" s="188"/>
    </row>
    <row r="136" ht="12.75">
      <c r="B136" s="188"/>
    </row>
    <row r="137" ht="12.75">
      <c r="B137" s="188"/>
    </row>
    <row r="138" ht="12.75">
      <c r="B138" s="188"/>
    </row>
    <row r="139" ht="12.75">
      <c r="B139" s="188"/>
    </row>
    <row r="140" ht="12.75">
      <c r="B140" s="188"/>
    </row>
    <row r="141" ht="12.75">
      <c r="B141" s="188"/>
    </row>
    <row r="142" ht="12.75">
      <c r="B142" s="188"/>
    </row>
    <row r="143" ht="12.75">
      <c r="B143" s="188"/>
    </row>
    <row r="144" ht="12.75">
      <c r="B144" s="188"/>
    </row>
    <row r="145" ht="12.75">
      <c r="B145" s="188"/>
    </row>
    <row r="146" ht="12.75">
      <c r="B146" s="188"/>
    </row>
    <row r="147" ht="12.75">
      <c r="B147" s="188"/>
    </row>
    <row r="148" ht="12.75">
      <c r="B148" s="188"/>
    </row>
    <row r="149" ht="12.75">
      <c r="B149" s="188"/>
    </row>
    <row r="150" ht="12.75">
      <c r="B150" s="188"/>
    </row>
    <row r="151" ht="12.75">
      <c r="B151" s="188"/>
    </row>
    <row r="152" ht="12.75">
      <c r="B152" s="188"/>
    </row>
    <row r="153" ht="12.75">
      <c r="B153" s="188"/>
    </row>
    <row r="154" ht="12.75">
      <c r="B154" s="188"/>
    </row>
    <row r="155" ht="12.75">
      <c r="B155" s="188"/>
    </row>
    <row r="156" ht="12.75">
      <c r="B156" s="188"/>
    </row>
    <row r="157" ht="12.75">
      <c r="B157" s="188"/>
    </row>
    <row r="158" ht="12.75">
      <c r="B158" s="188"/>
    </row>
    <row r="159" ht="12.75">
      <c r="B159" s="188"/>
    </row>
    <row r="160" ht="12.75">
      <c r="B160" s="188"/>
    </row>
    <row r="161" ht="12.75">
      <c r="B161" s="188"/>
    </row>
    <row r="162" ht="12.75">
      <c r="B162" s="188"/>
    </row>
    <row r="163" ht="12.75">
      <c r="B163" s="188"/>
    </row>
    <row r="164" ht="12.75">
      <c r="B164" s="188"/>
    </row>
    <row r="165" ht="12.75">
      <c r="B165" s="188"/>
    </row>
    <row r="166" ht="12.75">
      <c r="B166" s="188"/>
    </row>
    <row r="167" ht="12.75">
      <c r="B167" s="188"/>
    </row>
    <row r="168" ht="12.75">
      <c r="B168" s="188"/>
    </row>
    <row r="169" ht="12.75">
      <c r="B169" s="188"/>
    </row>
    <row r="170" ht="12.75">
      <c r="B170" s="188"/>
    </row>
    <row r="171" ht="12.75">
      <c r="B171" s="188"/>
    </row>
    <row r="172" ht="12.75">
      <c r="B172" s="188"/>
    </row>
    <row r="173" ht="12.75">
      <c r="B173" s="188"/>
    </row>
    <row r="174" ht="12.75">
      <c r="B174" s="188"/>
    </row>
    <row r="175" ht="12.75">
      <c r="B175" s="188"/>
    </row>
    <row r="176" ht="12.75">
      <c r="B176" s="188"/>
    </row>
    <row r="177" ht="12.75">
      <c r="B177" s="188"/>
    </row>
    <row r="178" ht="12.75">
      <c r="B178" s="188"/>
    </row>
    <row r="179" ht="12.75">
      <c r="B179" s="188"/>
    </row>
    <row r="180" ht="12.75">
      <c r="B180" s="188"/>
    </row>
    <row r="181" ht="12.75">
      <c r="B181" s="188"/>
    </row>
    <row r="182" ht="12.75">
      <c r="B182" s="188"/>
    </row>
    <row r="183" ht="12.75">
      <c r="B183" s="188"/>
    </row>
    <row r="184" ht="12.75">
      <c r="B184" s="188"/>
    </row>
    <row r="185" ht="12.75">
      <c r="B185" s="188"/>
    </row>
    <row r="186" ht="12.75">
      <c r="B186" s="188"/>
    </row>
    <row r="187" ht="12.75">
      <c r="B187" s="188"/>
    </row>
    <row r="188" ht="12.75">
      <c r="B188" s="188"/>
    </row>
    <row r="189" ht="12.75">
      <c r="B189" s="188"/>
    </row>
    <row r="190" ht="12.75">
      <c r="B190" s="188"/>
    </row>
    <row r="191" ht="12.75">
      <c r="B191" s="188"/>
    </row>
    <row r="192" ht="12.75">
      <c r="B192" s="188"/>
    </row>
    <row r="193" ht="12.75">
      <c r="B193" s="188"/>
    </row>
    <row r="194" ht="12.75">
      <c r="B194" s="188"/>
    </row>
    <row r="195" ht="12.75">
      <c r="B195" s="188"/>
    </row>
    <row r="196" ht="12.75">
      <c r="B196" s="188"/>
    </row>
    <row r="197" ht="12.75">
      <c r="B197" s="188"/>
    </row>
    <row r="198" ht="12.75">
      <c r="B198" s="188"/>
    </row>
    <row r="199" ht="12.75">
      <c r="B199" s="188"/>
    </row>
    <row r="200" ht="12.75">
      <c r="B200" s="188"/>
    </row>
    <row r="201" ht="12.75">
      <c r="B201" s="188"/>
    </row>
    <row r="202" ht="12.75">
      <c r="B202" s="188"/>
    </row>
    <row r="203" ht="12.75">
      <c r="B203" s="188"/>
    </row>
    <row r="204" ht="12.75">
      <c r="B204" s="188"/>
    </row>
    <row r="205" ht="12.75">
      <c r="B205" s="188"/>
    </row>
    <row r="206" ht="12.75">
      <c r="B206" s="188"/>
    </row>
    <row r="207" ht="12.75">
      <c r="B207" s="188"/>
    </row>
    <row r="208" ht="12.75">
      <c r="B208" s="188"/>
    </row>
    <row r="209" ht="12.75">
      <c r="B209" s="188"/>
    </row>
    <row r="210" ht="12.75">
      <c r="B210" s="188"/>
    </row>
    <row r="211" ht="12.75">
      <c r="B211" s="188"/>
    </row>
    <row r="212" ht="12.75">
      <c r="B212" s="188"/>
    </row>
    <row r="213" ht="12.75">
      <c r="B213" s="188"/>
    </row>
    <row r="214" ht="12.75">
      <c r="B214" s="188"/>
    </row>
    <row r="215" ht="12.75">
      <c r="B215" s="188"/>
    </row>
    <row r="216" ht="12.75">
      <c r="B216" s="188"/>
    </row>
  </sheetData>
  <sheetProtection/>
  <mergeCells count="8">
    <mergeCell ref="A6:I6"/>
    <mergeCell ref="A7:I7"/>
    <mergeCell ref="D8:E8"/>
    <mergeCell ref="A9:A11"/>
    <mergeCell ref="B9:B11"/>
    <mergeCell ref="C9:E9"/>
    <mergeCell ref="F9:I9"/>
    <mergeCell ref="D10:E10"/>
  </mergeCells>
  <printOptions/>
  <pageMargins left="1" right="0.2" top="0.2" bottom="1" header="0.2" footer="0.3"/>
  <pageSetup firstPageNumber="101" useFirstPageNumber="1" horizontalDpi="600" verticalDpi="600" orientation="portrait" scale="7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85"/>
  <sheetViews>
    <sheetView zoomScalePageLayoutView="0" workbookViewId="0" topLeftCell="A7">
      <selection activeCell="F63" sqref="F63:J63"/>
    </sheetView>
  </sheetViews>
  <sheetFormatPr defaultColWidth="9.140625" defaultRowHeight="15"/>
  <cols>
    <col min="1" max="1" width="7.7109375" style="212" customWidth="1"/>
    <col min="2" max="2" width="61.7109375" style="1" customWidth="1"/>
    <col min="3" max="3" width="7.8515625" style="212" customWidth="1"/>
    <col min="4" max="4" width="14.28125" style="212" customWidth="1"/>
    <col min="5" max="5" width="14.421875" style="212" customWidth="1"/>
    <col min="6" max="6" width="13.421875" style="212" customWidth="1"/>
    <col min="7" max="7" width="11.8515625" style="212" customWidth="1"/>
    <col min="8" max="8" width="12.28125" style="212" customWidth="1"/>
    <col min="9" max="9" width="12.140625" style="212" customWidth="1"/>
    <col min="10" max="10" width="11.28125" style="212" customWidth="1"/>
    <col min="11" max="16384" width="9.140625" style="212" customWidth="1"/>
  </cols>
  <sheetData>
    <row r="1" spans="5:9" ht="16.5">
      <c r="E1" s="244"/>
      <c r="F1" s="243" t="s">
        <v>819</v>
      </c>
      <c r="G1" s="243"/>
      <c r="H1" s="243"/>
      <c r="I1" s="243"/>
    </row>
    <row r="2" spans="5:9" ht="16.5">
      <c r="E2" s="300" t="s">
        <v>610</v>
      </c>
      <c r="F2" s="300"/>
      <c r="G2" s="300"/>
      <c r="H2" s="300"/>
      <c r="I2" s="300"/>
    </row>
    <row r="3" spans="5:9" ht="16.5">
      <c r="E3" s="300" t="s">
        <v>880</v>
      </c>
      <c r="F3" s="300"/>
      <c r="G3" s="300"/>
      <c r="H3" s="300"/>
      <c r="I3" s="300"/>
    </row>
    <row r="4" spans="5:9" ht="16.5">
      <c r="E4" s="300" t="s">
        <v>878</v>
      </c>
      <c r="F4" s="300"/>
      <c r="G4" s="300"/>
      <c r="H4" s="300"/>
      <c r="I4" s="300"/>
    </row>
    <row r="5" spans="8:10" ht="16.5">
      <c r="H5" s="301"/>
      <c r="I5" s="301"/>
      <c r="J5" s="301"/>
    </row>
    <row r="6" spans="1:10" ht="16.5">
      <c r="A6" s="281" t="s">
        <v>879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6.5">
      <c r="A7" s="302" t="s">
        <v>876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252" ht="34.5" customHeight="1">
      <c r="A8" s="242" t="s">
        <v>875</v>
      </c>
      <c r="B8" s="239" t="s">
        <v>376</v>
      </c>
      <c r="C8" s="240"/>
      <c r="D8" s="296" t="s">
        <v>372</v>
      </c>
      <c r="E8" s="298" t="s">
        <v>874</v>
      </c>
      <c r="F8" s="299"/>
      <c r="G8" s="292" t="s">
        <v>873</v>
      </c>
      <c r="H8" s="293"/>
      <c r="I8" s="293"/>
      <c r="J8" s="294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  <c r="IO8" s="241"/>
      <c r="IP8" s="241"/>
      <c r="IQ8" s="241"/>
      <c r="IR8" s="241"/>
    </row>
    <row r="9" spans="1:10" ht="49.5">
      <c r="A9" s="240"/>
      <c r="B9" s="239" t="s">
        <v>872</v>
      </c>
      <c r="C9" s="238" t="s">
        <v>817</v>
      </c>
      <c r="D9" s="297"/>
      <c r="E9" s="237" t="s">
        <v>871</v>
      </c>
      <c r="F9" s="237" t="s">
        <v>374</v>
      </c>
      <c r="G9" s="209" t="s">
        <v>191</v>
      </c>
      <c r="H9" s="209" t="s">
        <v>192</v>
      </c>
      <c r="I9" s="209" t="s">
        <v>193</v>
      </c>
      <c r="J9" s="209" t="s">
        <v>194</v>
      </c>
    </row>
    <row r="10" spans="1:10" ht="16.5">
      <c r="A10" s="235">
        <v>1</v>
      </c>
      <c r="B10" s="236">
        <v>2</v>
      </c>
      <c r="C10" s="235">
        <v>3</v>
      </c>
      <c r="D10" s="234">
        <v>4</v>
      </c>
      <c r="E10" s="234">
        <v>5</v>
      </c>
      <c r="F10" s="234">
        <v>6</v>
      </c>
      <c r="G10" s="233">
        <v>7</v>
      </c>
      <c r="H10" s="232">
        <v>8</v>
      </c>
      <c r="I10" s="232">
        <v>9</v>
      </c>
      <c r="J10" s="232">
        <v>10</v>
      </c>
    </row>
    <row r="11" spans="1:10" ht="33">
      <c r="A11" s="218">
        <v>8010</v>
      </c>
      <c r="B11" s="220" t="s">
        <v>870</v>
      </c>
      <c r="C11" s="231"/>
      <c r="D11" s="230">
        <v>339305.7</v>
      </c>
      <c r="E11" s="230">
        <v>28189</v>
      </c>
      <c r="F11" s="230">
        <v>311116.7</v>
      </c>
      <c r="G11" s="230">
        <v>339305.7</v>
      </c>
      <c r="H11" s="230">
        <v>339305.7</v>
      </c>
      <c r="I11" s="230">
        <v>339305.7</v>
      </c>
      <c r="J11" s="230">
        <v>339305.7</v>
      </c>
    </row>
    <row r="12" spans="1:10" ht="16.5">
      <c r="A12" s="218"/>
      <c r="B12" s="220" t="s">
        <v>154</v>
      </c>
      <c r="C12" s="218"/>
      <c r="D12" s="229"/>
      <c r="E12" s="229"/>
      <c r="F12" s="229"/>
      <c r="G12" s="228"/>
      <c r="H12" s="213"/>
      <c r="I12" s="213"/>
      <c r="J12" s="213"/>
    </row>
    <row r="13" spans="1:10" ht="33">
      <c r="A13" s="218">
        <v>8100</v>
      </c>
      <c r="B13" s="220" t="s">
        <v>869</v>
      </c>
      <c r="C13" s="218"/>
      <c r="D13" s="219"/>
      <c r="E13" s="219"/>
      <c r="F13" s="219"/>
      <c r="G13" s="213"/>
      <c r="H13" s="213"/>
      <c r="I13" s="213"/>
      <c r="J13" s="213"/>
    </row>
    <row r="14" spans="1:10" ht="16.5">
      <c r="A14" s="218"/>
      <c r="B14" s="223" t="s">
        <v>154</v>
      </c>
      <c r="C14" s="218"/>
      <c r="D14" s="218"/>
      <c r="E14" s="218"/>
      <c r="F14" s="218"/>
      <c r="G14" s="213"/>
      <c r="H14" s="213"/>
      <c r="I14" s="213"/>
      <c r="J14" s="213"/>
    </row>
    <row r="15" spans="1:10" ht="16.5">
      <c r="A15" s="218">
        <v>8110</v>
      </c>
      <c r="B15" s="217" t="s">
        <v>868</v>
      </c>
      <c r="C15" s="218"/>
      <c r="D15" s="224"/>
      <c r="E15" s="218"/>
      <c r="F15" s="224"/>
      <c r="G15" s="213"/>
      <c r="H15" s="213"/>
      <c r="I15" s="213"/>
      <c r="J15" s="213"/>
    </row>
    <row r="16" spans="1:10" ht="16.5">
      <c r="A16" s="218"/>
      <c r="B16" s="220" t="s">
        <v>154</v>
      </c>
      <c r="C16" s="218"/>
      <c r="D16" s="224"/>
      <c r="E16" s="218"/>
      <c r="F16" s="224"/>
      <c r="G16" s="213"/>
      <c r="H16" s="213"/>
      <c r="I16" s="213"/>
      <c r="J16" s="213"/>
    </row>
    <row r="17" spans="1:10" ht="33">
      <c r="A17" s="218">
        <v>8111</v>
      </c>
      <c r="B17" s="220" t="s">
        <v>837</v>
      </c>
      <c r="C17" s="218"/>
      <c r="D17" s="218"/>
      <c r="E17" s="224" t="s">
        <v>805</v>
      </c>
      <c r="F17" s="218"/>
      <c r="G17" s="213"/>
      <c r="H17" s="213"/>
      <c r="I17" s="213"/>
      <c r="J17" s="213"/>
    </row>
    <row r="18" spans="1:10" ht="16.5">
      <c r="A18" s="218"/>
      <c r="B18" s="220" t="s">
        <v>454</v>
      </c>
      <c r="C18" s="218"/>
      <c r="D18" s="218"/>
      <c r="E18" s="224"/>
      <c r="F18" s="218"/>
      <c r="G18" s="213"/>
      <c r="H18" s="213"/>
      <c r="I18" s="213"/>
      <c r="J18" s="213"/>
    </row>
    <row r="19" spans="1:10" ht="16.5">
      <c r="A19" s="218">
        <v>8112</v>
      </c>
      <c r="B19" s="222" t="s">
        <v>836</v>
      </c>
      <c r="C19" s="216" t="s">
        <v>816</v>
      </c>
      <c r="D19" s="218"/>
      <c r="E19" s="224" t="s">
        <v>805</v>
      </c>
      <c r="F19" s="218"/>
      <c r="G19" s="213"/>
      <c r="H19" s="213"/>
      <c r="I19" s="213"/>
      <c r="J19" s="213"/>
    </row>
    <row r="20" spans="1:10" ht="16.5">
      <c r="A20" s="218">
        <v>8113</v>
      </c>
      <c r="B20" s="222" t="s">
        <v>835</v>
      </c>
      <c r="C20" s="216" t="s">
        <v>815</v>
      </c>
      <c r="D20" s="218"/>
      <c r="E20" s="224" t="s">
        <v>805</v>
      </c>
      <c r="F20" s="218"/>
      <c r="G20" s="213"/>
      <c r="H20" s="213"/>
      <c r="I20" s="213"/>
      <c r="J20" s="213"/>
    </row>
    <row r="21" spans="1:10" ht="33">
      <c r="A21" s="218">
        <v>8120</v>
      </c>
      <c r="B21" s="220" t="s">
        <v>867</v>
      </c>
      <c r="C21" s="216"/>
      <c r="D21" s="226"/>
      <c r="E21" s="227"/>
      <c r="F21" s="226"/>
      <c r="G21" s="213"/>
      <c r="H21" s="213"/>
      <c r="I21" s="213"/>
      <c r="J21" s="213"/>
    </row>
    <row r="22" spans="1:10" ht="16.5">
      <c r="A22" s="218"/>
      <c r="B22" s="220" t="s">
        <v>154</v>
      </c>
      <c r="C22" s="216"/>
      <c r="D22" s="226"/>
      <c r="E22" s="227"/>
      <c r="F22" s="226"/>
      <c r="G22" s="213"/>
      <c r="H22" s="213"/>
      <c r="I22" s="213"/>
      <c r="J22" s="213"/>
    </row>
    <row r="23" spans="1:10" ht="16.5">
      <c r="A23" s="218">
        <v>8121</v>
      </c>
      <c r="B23" s="220" t="s">
        <v>833</v>
      </c>
      <c r="C23" s="216"/>
      <c r="D23" s="226"/>
      <c r="E23" s="224" t="s">
        <v>805</v>
      </c>
      <c r="F23" s="226"/>
      <c r="G23" s="213"/>
      <c r="H23" s="213"/>
      <c r="I23" s="213"/>
      <c r="J23" s="213"/>
    </row>
    <row r="24" spans="1:10" ht="16.5">
      <c r="A24" s="218"/>
      <c r="B24" s="220" t="s">
        <v>454</v>
      </c>
      <c r="C24" s="216"/>
      <c r="D24" s="226"/>
      <c r="E24" s="227"/>
      <c r="F24" s="226"/>
      <c r="G24" s="213"/>
      <c r="H24" s="213"/>
      <c r="I24" s="213"/>
      <c r="J24" s="213"/>
    </row>
    <row r="25" spans="1:10" ht="16.5">
      <c r="A25" s="218">
        <v>8122</v>
      </c>
      <c r="B25" s="217" t="s">
        <v>832</v>
      </c>
      <c r="C25" s="216" t="s">
        <v>814</v>
      </c>
      <c r="D25" s="226"/>
      <c r="E25" s="224" t="s">
        <v>805</v>
      </c>
      <c r="F25" s="226"/>
      <c r="G25" s="213"/>
      <c r="H25" s="213"/>
      <c r="I25" s="213"/>
      <c r="J25" s="213"/>
    </row>
    <row r="26" spans="1:10" ht="16.5">
      <c r="A26" s="218"/>
      <c r="B26" s="217" t="s">
        <v>454</v>
      </c>
      <c r="C26" s="216"/>
      <c r="D26" s="226"/>
      <c r="E26" s="227"/>
      <c r="F26" s="226"/>
      <c r="G26" s="213"/>
      <c r="H26" s="213"/>
      <c r="I26" s="213"/>
      <c r="J26" s="213"/>
    </row>
    <row r="27" spans="1:10" ht="16.5">
      <c r="A27" s="218">
        <v>8123</v>
      </c>
      <c r="B27" s="217" t="s">
        <v>866</v>
      </c>
      <c r="C27" s="216"/>
      <c r="D27" s="226"/>
      <c r="E27" s="224" t="s">
        <v>805</v>
      </c>
      <c r="F27" s="226"/>
      <c r="G27" s="213"/>
      <c r="H27" s="213"/>
      <c r="I27" s="213"/>
      <c r="J27" s="213"/>
    </row>
    <row r="28" spans="1:10" ht="16.5">
      <c r="A28" s="218">
        <v>8124</v>
      </c>
      <c r="B28" s="217" t="s">
        <v>865</v>
      </c>
      <c r="C28" s="216"/>
      <c r="D28" s="226"/>
      <c r="E28" s="224" t="s">
        <v>805</v>
      </c>
      <c r="F28" s="226"/>
      <c r="G28" s="213"/>
      <c r="H28" s="213"/>
      <c r="I28" s="213"/>
      <c r="J28" s="213"/>
    </row>
    <row r="29" spans="1:10" ht="16.5">
      <c r="A29" s="218">
        <v>8130</v>
      </c>
      <c r="B29" s="217" t="s">
        <v>831</v>
      </c>
      <c r="C29" s="216" t="s">
        <v>813</v>
      </c>
      <c r="D29" s="226"/>
      <c r="E29" s="224" t="s">
        <v>805</v>
      </c>
      <c r="F29" s="226"/>
      <c r="G29" s="213"/>
      <c r="H29" s="213"/>
      <c r="I29" s="213"/>
      <c r="J29" s="213"/>
    </row>
    <row r="30" spans="1:10" ht="16.5">
      <c r="A30" s="218"/>
      <c r="B30" s="217" t="s">
        <v>454</v>
      </c>
      <c r="C30" s="216"/>
      <c r="D30" s="226"/>
      <c r="E30" s="227"/>
      <c r="F30" s="226"/>
      <c r="G30" s="213"/>
      <c r="H30" s="213"/>
      <c r="I30" s="213"/>
      <c r="J30" s="213"/>
    </row>
    <row r="31" spans="1:10" ht="16.5">
      <c r="A31" s="218">
        <v>8131</v>
      </c>
      <c r="B31" s="217" t="s">
        <v>860</v>
      </c>
      <c r="C31" s="216"/>
      <c r="D31" s="226"/>
      <c r="E31" s="224" t="s">
        <v>805</v>
      </c>
      <c r="F31" s="226"/>
      <c r="G31" s="213"/>
      <c r="H31" s="213"/>
      <c r="I31" s="213"/>
      <c r="J31" s="213"/>
    </row>
    <row r="32" spans="1:10" ht="16.5">
      <c r="A32" s="218">
        <v>8132</v>
      </c>
      <c r="B32" s="217" t="s">
        <v>864</v>
      </c>
      <c r="C32" s="216"/>
      <c r="D32" s="226"/>
      <c r="E32" s="224" t="s">
        <v>805</v>
      </c>
      <c r="F32" s="226"/>
      <c r="G32" s="213"/>
      <c r="H32" s="213"/>
      <c r="I32" s="213"/>
      <c r="J32" s="213"/>
    </row>
    <row r="33" spans="1:10" ht="16.5">
      <c r="A33" s="218">
        <v>8140</v>
      </c>
      <c r="B33" s="217" t="s">
        <v>830</v>
      </c>
      <c r="C33" s="216"/>
      <c r="D33" s="219"/>
      <c r="E33" s="219"/>
      <c r="F33" s="219"/>
      <c r="G33" s="213"/>
      <c r="H33" s="213"/>
      <c r="I33" s="213"/>
      <c r="J33" s="213"/>
    </row>
    <row r="34" spans="1:10" ht="16.5">
      <c r="A34" s="218"/>
      <c r="B34" s="220" t="s">
        <v>454</v>
      </c>
      <c r="C34" s="216"/>
      <c r="D34" s="214"/>
      <c r="E34" s="215"/>
      <c r="F34" s="214"/>
      <c r="G34" s="213"/>
      <c r="H34" s="213"/>
      <c r="I34" s="213"/>
      <c r="J34" s="213"/>
    </row>
    <row r="35" spans="1:10" ht="16.5">
      <c r="A35" s="218">
        <v>8141</v>
      </c>
      <c r="B35" s="217" t="s">
        <v>863</v>
      </c>
      <c r="C35" s="216" t="s">
        <v>814</v>
      </c>
      <c r="D35" s="214"/>
      <c r="E35" s="215"/>
      <c r="F35" s="214"/>
      <c r="G35" s="213"/>
      <c r="H35" s="213"/>
      <c r="I35" s="213"/>
      <c r="J35" s="213"/>
    </row>
    <row r="36" spans="1:10" ht="16.5">
      <c r="A36" s="218"/>
      <c r="B36" s="217" t="s">
        <v>454</v>
      </c>
      <c r="C36" s="216"/>
      <c r="D36" s="214"/>
      <c r="E36" s="215"/>
      <c r="F36" s="214"/>
      <c r="G36" s="213"/>
      <c r="H36" s="213"/>
      <c r="I36" s="213"/>
      <c r="J36" s="213"/>
    </row>
    <row r="37" spans="1:10" ht="16.5">
      <c r="A37" s="218">
        <v>8142</v>
      </c>
      <c r="B37" s="217" t="s">
        <v>862</v>
      </c>
      <c r="C37" s="216"/>
      <c r="D37" s="214"/>
      <c r="E37" s="215"/>
      <c r="F37" s="221" t="s">
        <v>805</v>
      </c>
      <c r="G37" s="213"/>
      <c r="H37" s="213"/>
      <c r="I37" s="213"/>
      <c r="J37" s="213"/>
    </row>
    <row r="38" spans="1:10" ht="16.5">
      <c r="A38" s="218">
        <v>8143</v>
      </c>
      <c r="B38" s="217" t="s">
        <v>861</v>
      </c>
      <c r="C38" s="216"/>
      <c r="D38" s="214"/>
      <c r="E38" s="215"/>
      <c r="F38" s="214"/>
      <c r="G38" s="213"/>
      <c r="H38" s="213"/>
      <c r="I38" s="213"/>
      <c r="J38" s="213"/>
    </row>
    <row r="39" spans="1:10" ht="16.5">
      <c r="A39" s="218">
        <v>8150</v>
      </c>
      <c r="B39" s="217" t="s">
        <v>828</v>
      </c>
      <c r="C39" s="216" t="s">
        <v>813</v>
      </c>
      <c r="D39" s="214"/>
      <c r="E39" s="215"/>
      <c r="F39" s="214"/>
      <c r="G39" s="213"/>
      <c r="H39" s="213"/>
      <c r="I39" s="213"/>
      <c r="J39" s="213"/>
    </row>
    <row r="40" spans="1:10" ht="16.5">
      <c r="A40" s="218"/>
      <c r="B40" s="217" t="s">
        <v>454</v>
      </c>
      <c r="C40" s="216"/>
      <c r="D40" s="214"/>
      <c r="E40" s="215"/>
      <c r="F40" s="214"/>
      <c r="G40" s="213"/>
      <c r="H40" s="213"/>
      <c r="I40" s="213"/>
      <c r="J40" s="213"/>
    </row>
    <row r="41" spans="1:10" ht="16.5">
      <c r="A41" s="218">
        <v>8151</v>
      </c>
      <c r="B41" s="217" t="s">
        <v>860</v>
      </c>
      <c r="C41" s="216"/>
      <c r="D41" s="214"/>
      <c r="E41" s="215"/>
      <c r="F41" s="219" t="s">
        <v>0</v>
      </c>
      <c r="G41" s="213"/>
      <c r="H41" s="213"/>
      <c r="I41" s="213"/>
      <c r="J41" s="213"/>
    </row>
    <row r="42" spans="1:10" ht="16.5">
      <c r="A42" s="218">
        <v>8152</v>
      </c>
      <c r="B42" s="217" t="s">
        <v>859</v>
      </c>
      <c r="C42" s="216"/>
      <c r="D42" s="214"/>
      <c r="E42" s="215"/>
      <c r="F42" s="214"/>
      <c r="G42" s="213"/>
      <c r="H42" s="213"/>
      <c r="I42" s="213"/>
      <c r="J42" s="213"/>
    </row>
    <row r="43" spans="1:10" ht="49.5">
      <c r="A43" s="218">
        <v>8160</v>
      </c>
      <c r="B43" s="217" t="s">
        <v>858</v>
      </c>
      <c r="C43" s="216"/>
      <c r="D43" s="219"/>
      <c r="E43" s="219"/>
      <c r="F43" s="219"/>
      <c r="G43" s="213"/>
      <c r="H43" s="213"/>
      <c r="I43" s="213"/>
      <c r="J43" s="213"/>
    </row>
    <row r="44" spans="1:10" ht="16.5">
      <c r="A44" s="218"/>
      <c r="B44" s="223" t="s">
        <v>154</v>
      </c>
      <c r="C44" s="216"/>
      <c r="D44" s="214"/>
      <c r="E44" s="215"/>
      <c r="F44" s="214"/>
      <c r="G44" s="213"/>
      <c r="H44" s="213"/>
      <c r="I44" s="213"/>
      <c r="J44" s="213"/>
    </row>
    <row r="45" spans="1:10" ht="16.5">
      <c r="A45" s="218">
        <v>8161</v>
      </c>
      <c r="B45" s="220" t="s">
        <v>857</v>
      </c>
      <c r="C45" s="216"/>
      <c r="D45" s="219"/>
      <c r="E45" s="221" t="s">
        <v>805</v>
      </c>
      <c r="F45" s="219"/>
      <c r="G45" s="213"/>
      <c r="H45" s="213"/>
      <c r="I45" s="213"/>
      <c r="J45" s="213"/>
    </row>
    <row r="46" spans="1:10" ht="16.5">
      <c r="A46" s="218"/>
      <c r="B46" s="220" t="s">
        <v>454</v>
      </c>
      <c r="C46" s="216"/>
      <c r="D46" s="219"/>
      <c r="E46" s="221"/>
      <c r="F46" s="219"/>
      <c r="G46" s="213"/>
      <c r="H46" s="213"/>
      <c r="I46" s="213"/>
      <c r="J46" s="213"/>
    </row>
    <row r="47" spans="1:10" ht="49.5">
      <c r="A47" s="218">
        <v>8162</v>
      </c>
      <c r="B47" s="217" t="s">
        <v>856</v>
      </c>
      <c r="C47" s="216" t="s">
        <v>812</v>
      </c>
      <c r="D47" s="219"/>
      <c r="E47" s="221" t="s">
        <v>805</v>
      </c>
      <c r="F47" s="219"/>
      <c r="G47" s="213"/>
      <c r="H47" s="213"/>
      <c r="I47" s="213"/>
      <c r="J47" s="213"/>
    </row>
    <row r="48" spans="1:10" ht="99">
      <c r="A48" s="218">
        <v>8163</v>
      </c>
      <c r="B48" s="225" t="s">
        <v>855</v>
      </c>
      <c r="C48" s="216" t="s">
        <v>812</v>
      </c>
      <c r="D48" s="219"/>
      <c r="E48" s="221" t="s">
        <v>805</v>
      </c>
      <c r="F48" s="219"/>
      <c r="G48" s="213"/>
      <c r="H48" s="213"/>
      <c r="I48" s="213"/>
      <c r="J48" s="213"/>
    </row>
    <row r="49" spans="1:10" ht="33">
      <c r="A49" s="218">
        <v>8164</v>
      </c>
      <c r="B49" s="217" t="s">
        <v>854</v>
      </c>
      <c r="C49" s="216" t="s">
        <v>811</v>
      </c>
      <c r="D49" s="219"/>
      <c r="E49" s="221" t="s">
        <v>805</v>
      </c>
      <c r="F49" s="219"/>
      <c r="G49" s="213"/>
      <c r="H49" s="213"/>
      <c r="I49" s="213"/>
      <c r="J49" s="213"/>
    </row>
    <row r="50" spans="1:10" ht="16.5">
      <c r="A50" s="218">
        <v>8170</v>
      </c>
      <c r="B50" s="220" t="s">
        <v>853</v>
      </c>
      <c r="C50" s="216"/>
      <c r="D50" s="221"/>
      <c r="E50" s="221"/>
      <c r="F50" s="221"/>
      <c r="G50" s="213"/>
      <c r="H50" s="213"/>
      <c r="I50" s="213"/>
      <c r="J50" s="213"/>
    </row>
    <row r="51" spans="1:10" ht="16.5">
      <c r="A51" s="218"/>
      <c r="B51" s="220" t="s">
        <v>454</v>
      </c>
      <c r="C51" s="216"/>
      <c r="D51" s="221"/>
      <c r="E51" s="221"/>
      <c r="F51" s="221"/>
      <c r="G51" s="213"/>
      <c r="H51" s="213"/>
      <c r="I51" s="213"/>
      <c r="J51" s="213"/>
    </row>
    <row r="52" spans="1:10" ht="33">
      <c r="A52" s="218">
        <v>8171</v>
      </c>
      <c r="B52" s="217" t="s">
        <v>852</v>
      </c>
      <c r="C52" s="216" t="s">
        <v>810</v>
      </c>
      <c r="D52" s="219"/>
      <c r="E52" s="221"/>
      <c r="F52" s="219"/>
      <c r="G52" s="213"/>
      <c r="H52" s="213"/>
      <c r="I52" s="213"/>
      <c r="J52" s="213"/>
    </row>
    <row r="53" spans="1:10" ht="16.5">
      <c r="A53" s="218">
        <v>8172</v>
      </c>
      <c r="B53" s="222" t="s">
        <v>851</v>
      </c>
      <c r="C53" s="216" t="s">
        <v>809</v>
      </c>
      <c r="D53" s="219"/>
      <c r="E53" s="221"/>
      <c r="F53" s="219"/>
      <c r="G53" s="213"/>
      <c r="H53" s="213"/>
      <c r="I53" s="213"/>
      <c r="J53" s="213"/>
    </row>
    <row r="54" spans="1:10" ht="33">
      <c r="A54" s="218">
        <v>8190</v>
      </c>
      <c r="B54" s="220" t="s">
        <v>850</v>
      </c>
      <c r="C54" s="218"/>
      <c r="D54" s="219"/>
      <c r="E54" s="219"/>
      <c r="F54" s="219"/>
      <c r="G54" s="219"/>
      <c r="H54" s="219"/>
      <c r="I54" s="219"/>
      <c r="J54" s="219"/>
    </row>
    <row r="55" spans="1:10" ht="16.5">
      <c r="A55" s="218"/>
      <c r="B55" s="220" t="s">
        <v>378</v>
      </c>
      <c r="C55" s="218"/>
      <c r="D55" s="219"/>
      <c r="E55" s="219"/>
      <c r="F55" s="219"/>
      <c r="G55" s="213"/>
      <c r="H55" s="213"/>
      <c r="I55" s="213"/>
      <c r="J55" s="213"/>
    </row>
    <row r="56" spans="1:10" ht="33">
      <c r="A56" s="218">
        <v>8191</v>
      </c>
      <c r="B56" s="220" t="s">
        <v>849</v>
      </c>
      <c r="C56" s="218">
        <v>9320</v>
      </c>
      <c r="D56" s="219">
        <v>288630.4</v>
      </c>
      <c r="E56" s="219">
        <v>288630.4</v>
      </c>
      <c r="F56" s="219"/>
      <c r="G56" s="219">
        <v>288630.4</v>
      </c>
      <c r="H56" s="219">
        <v>288630.4</v>
      </c>
      <c r="I56" s="219">
        <v>288630.4</v>
      </c>
      <c r="J56" s="219">
        <v>288630.4</v>
      </c>
    </row>
    <row r="57" spans="1:10" ht="16.5">
      <c r="A57" s="218"/>
      <c r="B57" s="220" t="s">
        <v>156</v>
      </c>
      <c r="C57" s="218"/>
      <c r="D57" s="219"/>
      <c r="E57" s="219"/>
      <c r="F57" s="219"/>
      <c r="G57" s="213"/>
      <c r="H57" s="213"/>
      <c r="I57" s="213"/>
      <c r="J57" s="213"/>
    </row>
    <row r="58" spans="1:10" ht="66">
      <c r="A58" s="218">
        <v>8192</v>
      </c>
      <c r="B58" s="217" t="s">
        <v>848</v>
      </c>
      <c r="C58" s="218"/>
      <c r="D58" s="219">
        <v>28189</v>
      </c>
      <c r="E58" s="219">
        <v>28189</v>
      </c>
      <c r="F58" s="221"/>
      <c r="G58" s="219">
        <v>28189</v>
      </c>
      <c r="H58" s="219">
        <v>28189</v>
      </c>
      <c r="I58" s="219">
        <v>28189</v>
      </c>
      <c r="J58" s="219">
        <v>28189</v>
      </c>
    </row>
    <row r="59" spans="1:10" ht="33">
      <c r="A59" s="218">
        <v>8193</v>
      </c>
      <c r="B59" s="217" t="s">
        <v>847</v>
      </c>
      <c r="C59" s="218"/>
      <c r="D59" s="219">
        <v>260441.4</v>
      </c>
      <c r="E59" s="219">
        <v>260441.4</v>
      </c>
      <c r="F59" s="219"/>
      <c r="G59" s="219">
        <v>260441.4</v>
      </c>
      <c r="H59" s="219">
        <v>260441.4</v>
      </c>
      <c r="I59" s="219">
        <v>260441.4</v>
      </c>
      <c r="J59" s="219">
        <v>260441.4</v>
      </c>
    </row>
    <row r="60" spans="1:10" ht="33">
      <c r="A60" s="218">
        <v>8194</v>
      </c>
      <c r="B60" s="220" t="s">
        <v>846</v>
      </c>
      <c r="C60" s="224">
        <v>9330</v>
      </c>
      <c r="D60" s="219">
        <v>311116.7</v>
      </c>
      <c r="E60" s="221"/>
      <c r="F60" s="219">
        <v>311116.7</v>
      </c>
      <c r="G60" s="219">
        <v>311116.7</v>
      </c>
      <c r="H60" s="219">
        <v>311116.7</v>
      </c>
      <c r="I60" s="219">
        <v>311116.7</v>
      </c>
      <c r="J60" s="219">
        <v>311116.7</v>
      </c>
    </row>
    <row r="61" spans="1:10" ht="16.5">
      <c r="A61" s="218"/>
      <c r="B61" s="220" t="s">
        <v>156</v>
      </c>
      <c r="C61" s="224"/>
      <c r="D61" s="221"/>
      <c r="E61" s="221"/>
      <c r="F61" s="219"/>
      <c r="G61" s="213"/>
      <c r="H61" s="213"/>
      <c r="I61" s="213"/>
      <c r="J61" s="213"/>
    </row>
    <row r="62" spans="1:10" ht="49.5">
      <c r="A62" s="218">
        <v>8195</v>
      </c>
      <c r="B62" s="217" t="s">
        <v>845</v>
      </c>
      <c r="C62" s="224"/>
      <c r="D62" s="219">
        <v>50675.3</v>
      </c>
      <c r="E62" s="221"/>
      <c r="F62" s="219">
        <v>50675.3</v>
      </c>
      <c r="G62" s="219">
        <v>50675.3</v>
      </c>
      <c r="H62" s="219">
        <v>50675.3</v>
      </c>
      <c r="I62" s="219">
        <v>50675.3</v>
      </c>
      <c r="J62" s="219">
        <v>50675.3</v>
      </c>
    </row>
    <row r="63" spans="1:10" ht="49.5">
      <c r="A63" s="218">
        <v>8196</v>
      </c>
      <c r="B63" s="217" t="s">
        <v>844</v>
      </c>
      <c r="C63" s="224"/>
      <c r="D63" s="219">
        <v>260441.4</v>
      </c>
      <c r="E63" s="221"/>
      <c r="F63" s="219">
        <v>260441.4</v>
      </c>
      <c r="G63" s="219">
        <v>260441.4</v>
      </c>
      <c r="H63" s="219">
        <v>260441.4</v>
      </c>
      <c r="I63" s="219">
        <v>260441.4</v>
      </c>
      <c r="J63" s="219">
        <v>260441.4</v>
      </c>
    </row>
    <row r="64" spans="1:10" ht="33">
      <c r="A64" s="218">
        <v>8197</v>
      </c>
      <c r="B64" s="220" t="s">
        <v>843</v>
      </c>
      <c r="C64" s="224"/>
      <c r="D64" s="221"/>
      <c r="E64" s="221"/>
      <c r="F64" s="221"/>
      <c r="G64" s="213"/>
      <c r="H64" s="213"/>
      <c r="I64" s="213"/>
      <c r="J64" s="213"/>
    </row>
    <row r="65" spans="1:10" ht="49.5">
      <c r="A65" s="218">
        <v>8198</v>
      </c>
      <c r="B65" s="220" t="s">
        <v>842</v>
      </c>
      <c r="C65" s="224"/>
      <c r="D65" s="221"/>
      <c r="E65" s="221"/>
      <c r="F65" s="219"/>
      <c r="G65" s="213"/>
      <c r="H65" s="213"/>
      <c r="I65" s="213"/>
      <c r="J65" s="213"/>
    </row>
    <row r="66" spans="1:10" ht="66">
      <c r="A66" s="218">
        <v>8199</v>
      </c>
      <c r="B66" s="220" t="s">
        <v>841</v>
      </c>
      <c r="C66" s="224"/>
      <c r="D66" s="221"/>
      <c r="E66" s="221"/>
      <c r="F66" s="219"/>
      <c r="G66" s="213"/>
      <c r="H66" s="213"/>
      <c r="I66" s="213"/>
      <c r="J66" s="213"/>
    </row>
    <row r="67" spans="1:10" ht="33">
      <c r="A67" s="218" t="s">
        <v>808</v>
      </c>
      <c r="B67" s="217" t="s">
        <v>840</v>
      </c>
      <c r="C67" s="224"/>
      <c r="D67" s="221"/>
      <c r="E67" s="221"/>
      <c r="F67" s="219"/>
      <c r="G67" s="213"/>
      <c r="H67" s="213"/>
      <c r="I67" s="213"/>
      <c r="J67" s="213"/>
    </row>
    <row r="68" spans="1:10" ht="16.5">
      <c r="A68" s="218">
        <v>8200</v>
      </c>
      <c r="B68" s="220" t="s">
        <v>839</v>
      </c>
      <c r="C68" s="218"/>
      <c r="D68" s="219"/>
      <c r="E68" s="219"/>
      <c r="F68" s="219"/>
      <c r="G68" s="213"/>
      <c r="H68" s="213"/>
      <c r="I68" s="213"/>
      <c r="J68" s="213"/>
    </row>
    <row r="69" spans="1:10" ht="16.5">
      <c r="A69" s="218"/>
      <c r="B69" s="223" t="s">
        <v>154</v>
      </c>
      <c r="C69" s="218"/>
      <c r="D69" s="219"/>
      <c r="E69" s="219"/>
      <c r="F69" s="219"/>
      <c r="G69" s="213"/>
      <c r="H69" s="213"/>
      <c r="I69" s="213"/>
      <c r="J69" s="213"/>
    </row>
    <row r="70" spans="1:10" ht="16.5">
      <c r="A70" s="218">
        <v>8210</v>
      </c>
      <c r="B70" s="217" t="s">
        <v>838</v>
      </c>
      <c r="C70" s="218"/>
      <c r="D70" s="219"/>
      <c r="E70" s="221"/>
      <c r="F70" s="219"/>
      <c r="G70" s="213"/>
      <c r="H70" s="213"/>
      <c r="I70" s="213"/>
      <c r="J70" s="213"/>
    </row>
    <row r="71" spans="1:10" ht="16.5">
      <c r="A71" s="218"/>
      <c r="B71" s="217" t="s">
        <v>154</v>
      </c>
      <c r="C71" s="218"/>
      <c r="D71" s="219"/>
      <c r="E71" s="221"/>
      <c r="F71" s="219"/>
      <c r="G71" s="213"/>
      <c r="H71" s="213"/>
      <c r="I71" s="213"/>
      <c r="J71" s="213"/>
    </row>
    <row r="72" spans="1:10" ht="33">
      <c r="A72" s="218">
        <v>8211</v>
      </c>
      <c r="B72" s="220" t="s">
        <v>837</v>
      </c>
      <c r="C72" s="218"/>
      <c r="D72" s="219"/>
      <c r="E72" s="221" t="s">
        <v>805</v>
      </c>
      <c r="F72" s="219"/>
      <c r="G72" s="213"/>
      <c r="H72" s="213"/>
      <c r="I72" s="213"/>
      <c r="J72" s="213"/>
    </row>
    <row r="73" spans="1:10" ht="16.5">
      <c r="A73" s="218"/>
      <c r="B73" s="220" t="s">
        <v>156</v>
      </c>
      <c r="C73" s="218"/>
      <c r="D73" s="219"/>
      <c r="E73" s="221"/>
      <c r="F73" s="219"/>
      <c r="G73" s="213"/>
      <c r="H73" s="213"/>
      <c r="I73" s="213"/>
      <c r="J73" s="213"/>
    </row>
    <row r="74" spans="1:10" ht="16.5">
      <c r="A74" s="218">
        <v>8212</v>
      </c>
      <c r="B74" s="222" t="s">
        <v>836</v>
      </c>
      <c r="C74" s="216" t="s">
        <v>807</v>
      </c>
      <c r="D74" s="219"/>
      <c r="E74" s="221" t="s">
        <v>805</v>
      </c>
      <c r="F74" s="219"/>
      <c r="G74" s="213"/>
      <c r="H74" s="213"/>
      <c r="I74" s="213"/>
      <c r="J74" s="213"/>
    </row>
    <row r="75" spans="1:10" ht="16.5">
      <c r="A75" s="218">
        <v>8213</v>
      </c>
      <c r="B75" s="222" t="s">
        <v>835</v>
      </c>
      <c r="C75" s="216" t="s">
        <v>806</v>
      </c>
      <c r="D75" s="219"/>
      <c r="E75" s="221" t="s">
        <v>805</v>
      </c>
      <c r="F75" s="219"/>
      <c r="G75" s="213"/>
      <c r="H75" s="213"/>
      <c r="I75" s="213"/>
      <c r="J75" s="213"/>
    </row>
    <row r="76" spans="1:10" ht="33">
      <c r="A76" s="218">
        <v>8220</v>
      </c>
      <c r="B76" s="220" t="s">
        <v>834</v>
      </c>
      <c r="C76" s="218"/>
      <c r="D76" s="219"/>
      <c r="E76" s="219"/>
      <c r="F76" s="219"/>
      <c r="G76" s="213"/>
      <c r="H76" s="213"/>
      <c r="I76" s="213"/>
      <c r="J76" s="213"/>
    </row>
    <row r="77" spans="1:10" ht="16.5">
      <c r="A77" s="218"/>
      <c r="B77" s="220" t="s">
        <v>154</v>
      </c>
      <c r="C77" s="218"/>
      <c r="D77" s="219"/>
      <c r="E77" s="219"/>
      <c r="F77" s="219"/>
      <c r="G77" s="213"/>
      <c r="H77" s="213"/>
      <c r="I77" s="213"/>
      <c r="J77" s="213"/>
    </row>
    <row r="78" spans="1:10" ht="16.5">
      <c r="A78" s="218">
        <v>8221</v>
      </c>
      <c r="B78" s="220" t="s">
        <v>833</v>
      </c>
      <c r="C78" s="218"/>
      <c r="D78" s="219"/>
      <c r="E78" s="221" t="s">
        <v>805</v>
      </c>
      <c r="F78" s="219"/>
      <c r="G78" s="213"/>
      <c r="H78" s="213"/>
      <c r="I78" s="213"/>
      <c r="J78" s="213"/>
    </row>
    <row r="79" spans="1:10" ht="16.5">
      <c r="A79" s="218"/>
      <c r="B79" s="220" t="s">
        <v>454</v>
      </c>
      <c r="C79" s="218"/>
      <c r="D79" s="219"/>
      <c r="E79" s="221"/>
      <c r="F79" s="219"/>
      <c r="G79" s="213"/>
      <c r="H79" s="213"/>
      <c r="I79" s="213"/>
      <c r="J79" s="213"/>
    </row>
    <row r="80" spans="1:10" ht="16.5">
      <c r="A80" s="218">
        <v>8222</v>
      </c>
      <c r="B80" s="217" t="s">
        <v>832</v>
      </c>
      <c r="C80" s="216" t="s">
        <v>804</v>
      </c>
      <c r="D80" s="219"/>
      <c r="E80" s="221" t="s">
        <v>805</v>
      </c>
      <c r="F80" s="219"/>
      <c r="G80" s="213"/>
      <c r="H80" s="213"/>
      <c r="I80" s="213"/>
      <c r="J80" s="213"/>
    </row>
    <row r="81" spans="1:10" ht="16.5">
      <c r="A81" s="218">
        <v>8230</v>
      </c>
      <c r="B81" s="217" t="s">
        <v>831</v>
      </c>
      <c r="C81" s="216" t="s">
        <v>803</v>
      </c>
      <c r="D81" s="219"/>
      <c r="E81" s="221" t="s">
        <v>805</v>
      </c>
      <c r="F81" s="219"/>
      <c r="G81" s="213"/>
      <c r="H81" s="213"/>
      <c r="I81" s="213"/>
      <c r="J81" s="213"/>
    </row>
    <row r="82" spans="1:10" ht="16.5">
      <c r="A82" s="218">
        <v>8240</v>
      </c>
      <c r="B82" s="220" t="s">
        <v>830</v>
      </c>
      <c r="C82" s="218"/>
      <c r="D82" s="219"/>
      <c r="E82" s="219"/>
      <c r="F82" s="219"/>
      <c r="G82" s="213"/>
      <c r="H82" s="213"/>
      <c r="I82" s="213"/>
      <c r="J82" s="213"/>
    </row>
    <row r="83" spans="1:10" ht="16.5">
      <c r="A83" s="218"/>
      <c r="B83" s="220" t="s">
        <v>454</v>
      </c>
      <c r="C83" s="218"/>
      <c r="D83" s="219"/>
      <c r="E83" s="219"/>
      <c r="F83" s="219"/>
      <c r="G83" s="213"/>
      <c r="H83" s="213"/>
      <c r="I83" s="213"/>
      <c r="J83" s="213"/>
    </row>
    <row r="84" spans="1:10" ht="16.5">
      <c r="A84" s="218">
        <v>8241</v>
      </c>
      <c r="B84" s="217" t="s">
        <v>829</v>
      </c>
      <c r="C84" s="216" t="s">
        <v>804</v>
      </c>
      <c r="D84" s="219"/>
      <c r="E84" s="219"/>
      <c r="F84" s="219"/>
      <c r="G84" s="213"/>
      <c r="H84" s="213"/>
      <c r="I84" s="213"/>
      <c r="J84" s="213"/>
    </row>
    <row r="85" spans="1:10" ht="16.5">
      <c r="A85" s="218">
        <v>8250</v>
      </c>
      <c r="B85" s="217" t="s">
        <v>828</v>
      </c>
      <c r="C85" s="216" t="s">
        <v>803</v>
      </c>
      <c r="D85" s="214"/>
      <c r="E85" s="215"/>
      <c r="F85" s="214"/>
      <c r="G85" s="213"/>
      <c r="H85" s="213"/>
      <c r="I85" s="213"/>
      <c r="J85" s="213"/>
    </row>
  </sheetData>
  <sheetProtection/>
  <mergeCells count="9">
    <mergeCell ref="D8:D9"/>
    <mergeCell ref="E8:F8"/>
    <mergeCell ref="G8:J8"/>
    <mergeCell ref="E2:I2"/>
    <mergeCell ref="E3:I3"/>
    <mergeCell ref="E4:I4"/>
    <mergeCell ref="H5:J5"/>
    <mergeCell ref="A6:J6"/>
    <mergeCell ref="A7:J7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2019-06-19T10:28:47Z</cp:lastPrinted>
  <dcterms:created xsi:type="dcterms:W3CDTF">2014-12-23T06:44:04Z</dcterms:created>
  <dcterms:modified xsi:type="dcterms:W3CDTF">2019-06-19T10:30:39Z</dcterms:modified>
  <cp:category/>
  <cp:version/>
  <cp:contentType/>
  <cp:contentStatus/>
</cp:coreProperties>
</file>